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270" windowHeight="9420" firstSheet="1" activeTab="2"/>
  </bookViews>
  <sheets>
    <sheet name="総体" sheetId="1" state="hidden" r:id="rId1"/>
    <sheet name="登録№" sheetId="2" r:id="rId2"/>
    <sheet name="所属データ" sheetId="3" r:id="rId3"/>
    <sheet name="男子" sheetId="4" r:id="rId4"/>
    <sheet name="女子" sheetId="5" r:id="rId5"/>
  </sheets>
  <definedNames>
    <definedName name="CRITERIA" localSheetId="2">'所属データ'!#REF!</definedName>
    <definedName name="EXTRACT" localSheetId="2">'所属データ'!#REF!</definedName>
    <definedName name="_xlnm.Print_Area" localSheetId="2">'所属データ'!$A$1:$J$36</definedName>
    <definedName name="_xlnm.Print_Area" localSheetId="4">'女子'!$A$1:$N$60</definedName>
    <definedName name="_xlnm.Print_Area" localSheetId="3">'男子'!$A$1:$N$60</definedName>
    <definedName name="学校データ">'所属データ'!$A$40:$U$124</definedName>
    <definedName name="女種目">'女子'!$B$66:$F$84</definedName>
    <definedName name="男エントリー種目">'男子'!$G$6:$G$60,'男子'!$I$6:$I$60,'男子'!$K$6:$K$60</definedName>
    <definedName name="男種目" localSheetId="4">'男子'!$B$66:$E$84</definedName>
    <definedName name="男種目">'男子'!$B$66:$F$84</definedName>
  </definedNames>
  <calcPr fullCalcOnLoad="1"/>
</workbook>
</file>

<file path=xl/comments3.xml><?xml version="1.0" encoding="utf-8"?>
<comments xmlns="http://schemas.openxmlformats.org/spreadsheetml/2006/main">
  <authors>
    <author>takano</author>
  </authors>
  <commentList>
    <comment ref="C3" authorId="0">
      <text>
        <r>
          <rPr>
            <b/>
            <sz val="9"/>
            <rFont val="ＭＳ Ｐゴシック"/>
            <family val="3"/>
          </rPr>
          <t>▼をクリックして学校名を選択して下さい。</t>
        </r>
      </text>
    </comment>
  </commentList>
</comments>
</file>

<file path=xl/sharedStrings.xml><?xml version="1.0" encoding="utf-8"?>
<sst xmlns="http://schemas.openxmlformats.org/spreadsheetml/2006/main" count="1719" uniqueCount="892">
  <si>
    <t>１冊</t>
  </si>
  <si>
    <t>項　目</t>
  </si>
  <si>
    <t>金　額</t>
  </si>
  <si>
    <t>熊本県総合体育大会陸上競技大会申込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</si>
  <si>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</si>
  <si>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</si>
  <si>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</si>
  <si>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</si>
  <si>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</si>
  <si>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</si>
  <si>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</si>
  <si>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</si>
  <si>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</si>
  <si>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</si>
  <si>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400R</t>
  </si>
  <si>
    <t>1600R</t>
  </si>
  <si>
    <t>○</t>
  </si>
  <si>
    <t>No</t>
  </si>
  <si>
    <t>３０００ｍ</t>
  </si>
  <si>
    <t>４００ｍＨ</t>
  </si>
  <si>
    <t>走高跳</t>
  </si>
  <si>
    <t>走幅跳</t>
  </si>
  <si>
    <t>砲丸投</t>
  </si>
  <si>
    <t>円盤投</t>
  </si>
  <si>
    <t>やり投</t>
  </si>
  <si>
    <t>七種競技</t>
  </si>
  <si>
    <t>熊本農</t>
  </si>
  <si>
    <t>玉名</t>
  </si>
  <si>
    <t>河浦</t>
  </si>
  <si>
    <t>熊本工</t>
  </si>
  <si>
    <t>TM</t>
  </si>
  <si>
    <t>S4</t>
  </si>
  <si>
    <t>S5</t>
  </si>
  <si>
    <t>S6</t>
  </si>
  <si>
    <t>学校名(略称)：</t>
  </si>
  <si>
    <t>種目３</t>
  </si>
  <si>
    <t>400R</t>
  </si>
  <si>
    <t>1600R</t>
  </si>
  <si>
    <t>ﾌﾘｶﾞﾅ（半角）</t>
  </si>
  <si>
    <t>氏  名</t>
  </si>
  <si>
    <t>　　各氏名を入力してください。（全角漢字）　監督名は２名まで申請できます。</t>
  </si>
  <si>
    <t>No</t>
  </si>
  <si>
    <t>姓と名の間にｽﾍﾟｰｽ</t>
  </si>
  <si>
    <t>個人登録費</t>
  </si>
  <si>
    <t>合　　　計</t>
  </si>
  <si>
    <t>１校</t>
  </si>
  <si>
    <t>私立熊本中央高等学校</t>
  </si>
  <si>
    <t>ｼﾘﾂｸﾏﾓﾄﾁｭｳｵｳ</t>
  </si>
  <si>
    <t>096-354-2333</t>
  </si>
  <si>
    <t>096-356-6279</t>
  </si>
  <si>
    <t>私立文徳高等学校</t>
  </si>
  <si>
    <t>ｼﾘﾂﾌﾞﾝﾄｸ</t>
  </si>
  <si>
    <t>096-354-6416</t>
  </si>
  <si>
    <t>096-359-2373</t>
  </si>
  <si>
    <t>860-0082</t>
  </si>
  <si>
    <t>私立八代白百合学園高等学校</t>
  </si>
  <si>
    <t>ｼﾘﾂﾔﾂｼﾛｼﾗﾕﾘｶﾞｸｴﾝ</t>
  </si>
  <si>
    <t>0965-32-2354</t>
  </si>
  <si>
    <t>0965-32-7240</t>
  </si>
  <si>
    <t>866-0856</t>
  </si>
  <si>
    <t>八代市通町１０－３２</t>
  </si>
  <si>
    <t>私立秀岳館高等学校</t>
  </si>
  <si>
    <t>ｼﾘﾂｼｭｳｶﾞｸｶﾝ</t>
  </si>
  <si>
    <t>0965-33-5134</t>
  </si>
  <si>
    <t>0965-33-5135</t>
  </si>
  <si>
    <t>866-0881</t>
  </si>
  <si>
    <t>八代市興国町１－５</t>
  </si>
  <si>
    <t>玉名女子</t>
  </si>
  <si>
    <t>私立玉名女子高等学校</t>
  </si>
  <si>
    <t>ｼﾘﾂﾀﾏﾅｼﾞｮｼ</t>
  </si>
  <si>
    <t>0968-72-5161</t>
  </si>
  <si>
    <t>0968-72-5163</t>
  </si>
  <si>
    <t>865-0016</t>
  </si>
  <si>
    <t>玉名市岩崎１０６１番地</t>
  </si>
  <si>
    <t>私立有明高等学校</t>
  </si>
  <si>
    <t>ｼﾘﾂｱﾘｱｹ</t>
  </si>
  <si>
    <t>0968-63-0545</t>
  </si>
  <si>
    <t>0968-64-1366</t>
  </si>
  <si>
    <t>864-0032</t>
  </si>
  <si>
    <t>荒尾市増永２２００番地</t>
  </si>
  <si>
    <t>菊池女子</t>
  </si>
  <si>
    <t>私立菊池女子高等学校</t>
  </si>
  <si>
    <t>ｼﾘﾂｷｸﾁｼﾞｮｼ</t>
  </si>
  <si>
    <t>0968-25-3032</t>
  </si>
  <si>
    <t>菊池市隈府１０８１番地</t>
  </si>
  <si>
    <t>私立専修大学玉名高等学校</t>
  </si>
  <si>
    <t>ｼﾘﾂｾﾝｼｭｳﾀﾞｲｶﾞｸﾀﾏﾅ</t>
  </si>
  <si>
    <t>0968-72-4151</t>
  </si>
  <si>
    <t>0968-73-5688</t>
  </si>
  <si>
    <t>私立城北高等学校</t>
  </si>
  <si>
    <t>ｼﾘﾂｼﾞｮｳﾎｸ</t>
  </si>
  <si>
    <t>0968-44-5809</t>
  </si>
  <si>
    <t>0968-44-0747</t>
  </si>
  <si>
    <t>861-0542</t>
  </si>
  <si>
    <t>山鹿市志々岐７９８</t>
  </si>
  <si>
    <t>私立ルーテル学院高等学校</t>
  </si>
  <si>
    <t>ｼﾘﾂﾙｰﾃﾙｶﾞｸｲﾝ</t>
  </si>
  <si>
    <t>096-343-3246</t>
  </si>
  <si>
    <t>096-343-3455</t>
  </si>
  <si>
    <t>096-242-5504</t>
  </si>
  <si>
    <t>861-1102</t>
  </si>
  <si>
    <t>八代市平山新町２６２７</t>
  </si>
  <si>
    <t>ﾌﾘｶﾞﾅ：</t>
  </si>
  <si>
    <t>監督名１：</t>
  </si>
  <si>
    <t>監督名２：</t>
  </si>
  <si>
    <t>学年</t>
  </si>
  <si>
    <t>生年月日</t>
  </si>
  <si>
    <t>3000mSC</t>
  </si>
  <si>
    <t>5000mＷ</t>
  </si>
  <si>
    <t>ﾊﾝﾏｰ投</t>
  </si>
  <si>
    <t>八種競技</t>
  </si>
  <si>
    <t>○</t>
  </si>
  <si>
    <t>熊本県総合体育大会陸上競技大会申込</t>
  </si>
  <si>
    <t>１００ｍ</t>
  </si>
  <si>
    <t>２００ｍ</t>
  </si>
  <si>
    <t>４００ｍ</t>
  </si>
  <si>
    <t>８００ｍ</t>
  </si>
  <si>
    <t>１５００ｍ</t>
  </si>
  <si>
    <t>５０００ｍ</t>
  </si>
  <si>
    <t>１１０ｍＨ</t>
  </si>
  <si>
    <t>走高跳</t>
  </si>
  <si>
    <t>棒高跳</t>
  </si>
  <si>
    <t>走幅跳</t>
  </si>
  <si>
    <t>三段跳</t>
  </si>
  <si>
    <t>砲丸投</t>
  </si>
  <si>
    <t>円盤投</t>
  </si>
  <si>
    <t>やり投</t>
  </si>
  <si>
    <t>４００ｍＨ</t>
  </si>
  <si>
    <t>１００ｍＨ</t>
  </si>
  <si>
    <t>済々黌</t>
  </si>
  <si>
    <t>牛深</t>
  </si>
  <si>
    <t>熊本</t>
  </si>
  <si>
    <t>熊本西</t>
  </si>
  <si>
    <t>熊本商</t>
  </si>
  <si>
    <t>荒尾</t>
  </si>
  <si>
    <t>北稜</t>
  </si>
  <si>
    <t>玉名工</t>
  </si>
  <si>
    <t>南関</t>
  </si>
  <si>
    <t>鹿本</t>
  </si>
  <si>
    <t>鹿本商工</t>
  </si>
  <si>
    <t>鹿本農</t>
  </si>
  <si>
    <t>菊池</t>
  </si>
  <si>
    <t>菊池農</t>
  </si>
  <si>
    <t>大津</t>
  </si>
  <si>
    <t>翔陽</t>
  </si>
  <si>
    <t>小国</t>
  </si>
  <si>
    <t>高森</t>
  </si>
  <si>
    <t>御船</t>
  </si>
  <si>
    <t>甲佐</t>
  </si>
  <si>
    <t>矢部</t>
  </si>
  <si>
    <t>宇土</t>
  </si>
  <si>
    <t>松橋</t>
  </si>
  <si>
    <t>小川工</t>
  </si>
  <si>
    <t>八代</t>
  </si>
  <si>
    <t>八代東</t>
  </si>
  <si>
    <t>八代工</t>
  </si>
  <si>
    <t>八代農</t>
  </si>
  <si>
    <t>芦北</t>
  </si>
  <si>
    <t>水俣</t>
  </si>
  <si>
    <t>人吉</t>
  </si>
  <si>
    <t>多良木</t>
  </si>
  <si>
    <t>南稜</t>
  </si>
  <si>
    <t>球磨工</t>
  </si>
  <si>
    <t>球磨商</t>
  </si>
  <si>
    <t>天草</t>
  </si>
  <si>
    <t>苓明</t>
  </si>
  <si>
    <t>天草工</t>
  </si>
  <si>
    <t>苓洋</t>
  </si>
  <si>
    <t>熊本北</t>
  </si>
  <si>
    <t>東稜</t>
  </si>
  <si>
    <t>熊本聾</t>
  </si>
  <si>
    <t>九州学院</t>
  </si>
  <si>
    <t>尚絅</t>
  </si>
  <si>
    <t>開新</t>
  </si>
  <si>
    <t>鎮西</t>
  </si>
  <si>
    <t>八代白百合</t>
  </si>
  <si>
    <t>慶誠</t>
  </si>
  <si>
    <t>秀岳館</t>
  </si>
  <si>
    <t>有明</t>
  </si>
  <si>
    <t>文徳</t>
  </si>
  <si>
    <t>真和</t>
  </si>
  <si>
    <t>専大玉名</t>
  </si>
  <si>
    <t>城北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</si>
  <si>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</si>
  <si>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</si>
  <si>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</si>
  <si>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</si>
  <si>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</si>
  <si>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</si>
  <si>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</si>
  <si>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</si>
  <si>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</si>
  <si>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種目名</t>
  </si>
  <si>
    <t>男子種目</t>
  </si>
  <si>
    <t>種目１</t>
  </si>
  <si>
    <t>種目２</t>
  </si>
  <si>
    <t>女子種目</t>
  </si>
  <si>
    <t>学校長名：</t>
  </si>
  <si>
    <t>学校名(正式)：</t>
  </si>
  <si>
    <t>住所：</t>
  </si>
  <si>
    <t>郵便番号：</t>
  </si>
  <si>
    <t>熊本県立済々黌高等学校</t>
  </si>
  <si>
    <t>ｸﾏﾓﾄｹﾝﾘﾂｾｲｾｲｺｳ</t>
  </si>
  <si>
    <t>096-343-6195</t>
  </si>
  <si>
    <t>096-346-8943</t>
  </si>
  <si>
    <t>860-0862</t>
  </si>
  <si>
    <t>熊本県立熊本高等学校</t>
  </si>
  <si>
    <t>ｸﾏﾓﾄｹﾝﾘﾂｸﾏﾓﾄ</t>
  </si>
  <si>
    <t>096-371-3611</t>
  </si>
  <si>
    <t>096-371-3623</t>
  </si>
  <si>
    <t>862-0972</t>
  </si>
  <si>
    <t>熊本県立第一高等学校</t>
  </si>
  <si>
    <t>ｸﾏﾓﾄｹﾝﾘﾂｸﾏﾓﾄﾀﾞｲｲﾁ</t>
  </si>
  <si>
    <t>096-354-4933</t>
  </si>
  <si>
    <t>096-324-0748</t>
  </si>
  <si>
    <t>860-0003</t>
  </si>
  <si>
    <t>熊本県立第二高等学校</t>
  </si>
  <si>
    <t>ｸﾏﾓﾄｹﾝﾘﾂｸﾏﾓﾄﾀﾞｲﾆ</t>
  </si>
  <si>
    <t>096-368-4125</t>
  </si>
  <si>
    <t>096-365-5636</t>
  </si>
  <si>
    <t>862-0901</t>
  </si>
  <si>
    <t>熊本県立熊本商業高等学校</t>
  </si>
  <si>
    <t>ｸﾏﾓﾄｹﾝﾘﾂｸﾏﾓﾄｼｮｳｷﾞｮｳ</t>
  </si>
  <si>
    <t>096-384-1551</t>
  </si>
  <si>
    <t>096-386-5040</t>
  </si>
  <si>
    <t>862-0954</t>
  </si>
  <si>
    <t>熊本県立熊本工業高等学校</t>
  </si>
  <si>
    <t>ｸﾏﾓﾄｹﾝﾘﾂｸﾏﾓﾄｺｳｷﾞｮｳ</t>
  </si>
  <si>
    <t>096-383-2105</t>
  </si>
  <si>
    <t>096-385-4482</t>
  </si>
  <si>
    <t>862-0953</t>
  </si>
  <si>
    <t>熊本県立熊本農業高等学校</t>
  </si>
  <si>
    <t>ｸﾏﾓﾄｹﾝﾘﾂｸﾏﾓﾄﾉｳｷﾞｮｳ</t>
  </si>
  <si>
    <t>096-357-8800</t>
  </si>
  <si>
    <t>096-357-6699</t>
  </si>
  <si>
    <t>861-4105</t>
  </si>
  <si>
    <t>熊本県立熊本聾学校</t>
  </si>
  <si>
    <t>096-368-2135</t>
  </si>
  <si>
    <t>096-368-2137</t>
  </si>
  <si>
    <t>熊本県立熊本西高等学校</t>
  </si>
  <si>
    <t>ｸﾏﾓﾄｹﾝﾘﾂｸﾏﾓﾄﾆｼ</t>
  </si>
  <si>
    <t>096-329-3711</t>
  </si>
  <si>
    <t>096-329-6471</t>
  </si>
  <si>
    <t>860-0067</t>
  </si>
  <si>
    <t>熊本県立熊本北高等学校</t>
  </si>
  <si>
    <t>ｸﾏﾓﾄｹﾝﾘﾂｸﾏﾓﾄｷﾀ</t>
  </si>
  <si>
    <t>096-338-1110</t>
  </si>
  <si>
    <t>096-339-9098</t>
  </si>
  <si>
    <t>熊本県立東稜高等学校</t>
  </si>
  <si>
    <t>ｸﾏﾓﾄｹﾝﾘﾂﾄｳﾘｮｳ</t>
  </si>
  <si>
    <t>096-369-1008</t>
  </si>
  <si>
    <t>096-369-7116</t>
  </si>
  <si>
    <t>862-0933</t>
  </si>
  <si>
    <t>0968-63-0385</t>
  </si>
  <si>
    <t>864-0041</t>
  </si>
  <si>
    <t>荒尾市荒尾２６２０－１</t>
  </si>
  <si>
    <t>熊本県立玉名高等学校</t>
  </si>
  <si>
    <t>ｸﾏﾓﾄｹﾝﾘﾂﾀﾏﾅ</t>
  </si>
  <si>
    <t>0968-73-3436</t>
  </si>
  <si>
    <t>865-0064</t>
  </si>
  <si>
    <t>玉名市中１８５３</t>
  </si>
  <si>
    <t>熊本県立玉名工業高等学校</t>
  </si>
  <si>
    <t>0968-73-2215</t>
  </si>
  <si>
    <t>0968-73-2605</t>
  </si>
  <si>
    <t>869-0221</t>
  </si>
  <si>
    <t>玉名郡岱明町下前原３６８</t>
  </si>
  <si>
    <t>熊本県立北稜高等学校</t>
  </si>
  <si>
    <t>ｸﾏﾓﾄｹﾝﾘﾂﾎｸﾘｮｳ</t>
  </si>
  <si>
    <t>0968-73-2123</t>
  </si>
  <si>
    <t>0968-74-4101</t>
  </si>
  <si>
    <t>865-0061</t>
  </si>
  <si>
    <t>玉名市立願寺２４７</t>
  </si>
  <si>
    <t>熊本県立鹿本商工高等学校</t>
  </si>
  <si>
    <t>ｸﾏﾓﾄｹﾝﾘﾂｶﾓﾄｼｮｳｺｳ</t>
  </si>
  <si>
    <t>0968-46-3191</t>
  </si>
  <si>
    <t>0968-42-3031</t>
  </si>
  <si>
    <t>861-0304</t>
  </si>
  <si>
    <t>熊本県立鹿本高等学校</t>
  </si>
  <si>
    <t>ｸﾏﾓﾄｹﾝﾘﾂｶﾓﾄ</t>
  </si>
  <si>
    <t>0968-44-5101</t>
  </si>
  <si>
    <t>0968-44-6899</t>
  </si>
  <si>
    <t>861-0532</t>
  </si>
  <si>
    <t>山鹿市鹿校通３－５－１</t>
  </si>
  <si>
    <t>熊本県立鹿本農業高等学校</t>
  </si>
  <si>
    <t>ｸﾏﾓﾄｹﾝﾘﾂｶﾓﾄﾉｳｷﾞｮｳ</t>
  </si>
  <si>
    <t>0968-46-3101</t>
  </si>
  <si>
    <t>0968-46-5855</t>
  </si>
  <si>
    <t>861-0331</t>
  </si>
  <si>
    <t>熊本県立菊池高等学校</t>
  </si>
  <si>
    <t>ｸﾏﾓﾄｹﾝﾘﾂｷｸﾁ</t>
  </si>
  <si>
    <t>0968-25-3175</t>
  </si>
  <si>
    <t>0968-25-5758</t>
  </si>
  <si>
    <t>861-1331</t>
  </si>
  <si>
    <t>菊池市隈府１３３２－１</t>
  </si>
  <si>
    <t>熊本県立菊池農業高等学校</t>
  </si>
  <si>
    <t>ｸﾏﾓﾄｹﾝﾘﾂｷｸﾁﾉｳ</t>
  </si>
  <si>
    <t>0968-38-2621</t>
  </si>
  <si>
    <t>0968-38-6707</t>
  </si>
  <si>
    <t>861-1201</t>
  </si>
  <si>
    <t>熊本県立大津高等学校</t>
  </si>
  <si>
    <t xml:space="preserve">ｸﾏﾓﾄｹﾝﾘﾂｵｵﾂﾞ </t>
  </si>
  <si>
    <t>096-293-2751</t>
  </si>
  <si>
    <t>096-292-1850</t>
  </si>
  <si>
    <t>869-1233</t>
  </si>
  <si>
    <t>菊池郡大津町大津１３４０</t>
  </si>
  <si>
    <t>熊本県立翔陽高等学校</t>
  </si>
  <si>
    <t>ｸﾏﾓﾄｹﾝﾘﾂｼｮｳﾖｳ</t>
  </si>
  <si>
    <t>096-293-2055</t>
  </si>
  <si>
    <t>096-294-0691</t>
  </si>
  <si>
    <t>菊池郡大津町室１７８２</t>
  </si>
  <si>
    <t>熊本県立阿蘇高等学校</t>
  </si>
  <si>
    <t>ｸﾏﾓﾄｹﾝﾘﾂｱｿ</t>
  </si>
  <si>
    <t>0967-22-0070</t>
  </si>
  <si>
    <t>0967-22-4142</t>
  </si>
  <si>
    <t>869-2612</t>
  </si>
  <si>
    <t>熊本県立小国高等学校</t>
  </si>
  <si>
    <t>ｸﾏﾓﾄｹﾝﾘﾂｵｸﾞﾆ</t>
  </si>
  <si>
    <t>0967-46-2425</t>
  </si>
  <si>
    <t>0967-46-5779</t>
  </si>
  <si>
    <t>869-2501</t>
  </si>
  <si>
    <t>阿蘇郡小国町宮原１８８７－１</t>
  </si>
  <si>
    <t>熊本県立高森高等学校</t>
  </si>
  <si>
    <t>ｸﾏﾓﾄｹﾝﾘﾂﾀｶﾓﾘ</t>
  </si>
  <si>
    <t>09676-2-0185</t>
  </si>
  <si>
    <t>869-1602</t>
  </si>
  <si>
    <t>阿蘇郡高森町高森１５５７番地</t>
  </si>
  <si>
    <t>熊本県立御船高等学校</t>
  </si>
  <si>
    <t>ｸﾏﾓﾄｹﾝﾘﾂﾐﾌﾈ</t>
  </si>
  <si>
    <t>096-282-0056</t>
  </si>
  <si>
    <t>096-282-1286</t>
  </si>
  <si>
    <t>861-3204</t>
  </si>
  <si>
    <t>上益城郡御船町木倉１２５３</t>
  </si>
  <si>
    <t>熊本県立甲佐高等学校</t>
  </si>
  <si>
    <t>ｸﾏﾓﾄｹﾝﾘﾂｺｳｻ</t>
  </si>
  <si>
    <t>096-234-0041</t>
  </si>
  <si>
    <t>096-234-4425</t>
  </si>
  <si>
    <t>861-4606</t>
  </si>
  <si>
    <t>上益城郡甲佐町横田３２７</t>
  </si>
  <si>
    <t>熊本県立矢部高等学校</t>
  </si>
  <si>
    <t>ｸﾏﾓﾄｹﾝﾘﾂﾔﾍﾞ</t>
  </si>
  <si>
    <t>0967-72-0024</t>
  </si>
  <si>
    <t>0967-73-1030</t>
  </si>
  <si>
    <t>861-3515</t>
  </si>
  <si>
    <t>熊本県立宇土高等学校</t>
  </si>
  <si>
    <t>ｸﾏﾓﾄｹﾝﾘﾂｳﾄ</t>
  </si>
  <si>
    <t>0964-22-5743</t>
  </si>
  <si>
    <t>0964-22-4753</t>
  </si>
  <si>
    <t>869-0454</t>
  </si>
  <si>
    <t>宇土市古城町６３</t>
  </si>
  <si>
    <t>ｸﾏﾓﾄｹﾝﾘﾂﾏﾂﾊﾞｾ</t>
  </si>
  <si>
    <t>0964-32-0511</t>
  </si>
  <si>
    <t>0964-33-4742</t>
  </si>
  <si>
    <t>869-0532</t>
  </si>
  <si>
    <t>熊本県立小川工業高等学校</t>
  </si>
  <si>
    <t>ｸﾏﾓﾄｹﾝﾘﾂｵｶﾞﾜｺｳ</t>
  </si>
  <si>
    <t>0964-43-1151</t>
  </si>
  <si>
    <t>869-0631</t>
  </si>
  <si>
    <t>下益城郡小川町北新田</t>
  </si>
  <si>
    <t>熊本県立八代高等学校</t>
  </si>
  <si>
    <t>ｸﾏﾓﾄｹﾝﾘﾂﾔﾂｼﾛ</t>
  </si>
  <si>
    <t>0965-33-4138</t>
  </si>
  <si>
    <t>0965-35-8463</t>
  </si>
  <si>
    <t>866-0885</t>
  </si>
  <si>
    <t>八代市永碇町８５６</t>
  </si>
  <si>
    <t>熊本県立八代工業高等学校</t>
  </si>
  <si>
    <t>ｸﾏﾓﾄｹﾝﾘﾂﾔﾂｼﾛｺｳｷﾞｮｳ</t>
  </si>
  <si>
    <t>0965-33-2663</t>
  </si>
  <si>
    <t>0965-33-2698</t>
  </si>
  <si>
    <t>866-0082</t>
  </si>
  <si>
    <t>八代市大福寺町４７３</t>
  </si>
  <si>
    <t>熊本県立八代東高等学校</t>
  </si>
  <si>
    <t>ｸﾏﾓﾄｹﾝﾘﾂﾔﾂﾛﾋｶﾞｼ</t>
  </si>
  <si>
    <t>0965-33-1600</t>
  </si>
  <si>
    <t>0965-35-8857</t>
  </si>
  <si>
    <t>866-0866</t>
  </si>
  <si>
    <t>熊本県立八代南高等学校</t>
  </si>
  <si>
    <t>ｸﾏﾓﾄｹﾝﾘﾂﾔﾂｼﾛﾐﾅﾐ</t>
  </si>
  <si>
    <t>0965-35-5455</t>
  </si>
  <si>
    <t>0965-35-5680</t>
  </si>
  <si>
    <t>866-0061</t>
  </si>
  <si>
    <t>八代市渡町松上１５７６</t>
  </si>
  <si>
    <t>熊本県立八代農業高等学校</t>
  </si>
  <si>
    <t>0965-52-0076</t>
  </si>
  <si>
    <t>0965-52-5048</t>
  </si>
  <si>
    <t>869-4201</t>
  </si>
  <si>
    <t>八代農泉分校</t>
  </si>
  <si>
    <t>熊本県立八代農業高等学校泉分校</t>
  </si>
  <si>
    <t>0965-57-2012</t>
  </si>
  <si>
    <t>0965-67-3503</t>
  </si>
  <si>
    <t>869-4401</t>
  </si>
  <si>
    <t>熊本県立水俣高等学校</t>
  </si>
  <si>
    <t>ｸﾏﾓﾄｹﾝﾘﾂﾐﾅﾏﾀ</t>
  </si>
  <si>
    <t>0966-63-1261</t>
  </si>
  <si>
    <t>0966-63-0283</t>
  </si>
  <si>
    <t>867-0063</t>
  </si>
  <si>
    <t>水俣市洗切町１１－１</t>
  </si>
  <si>
    <t>熊本県立芦北高等学校</t>
  </si>
  <si>
    <t>ｸﾏﾓﾄｹﾝﾘﾂｱｼｷﾀ</t>
  </si>
  <si>
    <t>0966-82-2034</t>
  </si>
  <si>
    <t>0966-82-5606</t>
  </si>
  <si>
    <t>869-5431</t>
  </si>
  <si>
    <t>葦北郡芦北町乙千屋２０－２</t>
  </si>
  <si>
    <t>熊本県立人吉高等学校</t>
  </si>
  <si>
    <t>ｸﾏﾓﾄｹﾝﾘﾂﾋﾄﾖｼ</t>
  </si>
  <si>
    <t>0966-22-2261</t>
  </si>
  <si>
    <t>0966-22-1522</t>
  </si>
  <si>
    <t>人吉市北泉田町３５０番地</t>
  </si>
  <si>
    <t>人吉五木分校</t>
  </si>
  <si>
    <t>熊本県立人吉高等学校五木分校</t>
  </si>
  <si>
    <t>ｸﾏﾓﾄｹﾝﾘﾂﾋﾄﾖｼｺｳﾄｳｶﾞｯｺｳｲﾂｷ</t>
  </si>
  <si>
    <t>0966-37-7303</t>
  </si>
  <si>
    <t>0966-25-9121</t>
  </si>
  <si>
    <t>868-0203</t>
  </si>
  <si>
    <t>熊本県立球磨工業高等学校</t>
  </si>
  <si>
    <t>ｸﾏﾓﾄｹﾝﾘﾂｸﾏｺｳｷﾞｮｳ</t>
  </si>
  <si>
    <t>0966-22-5049</t>
  </si>
  <si>
    <t>868-0016</t>
  </si>
  <si>
    <t>人吉市城本町８００番地</t>
  </si>
  <si>
    <t>868-0303</t>
  </si>
  <si>
    <t>球磨郡錦町西１９２</t>
  </si>
  <si>
    <t>熊本県立南稜高等学校</t>
  </si>
  <si>
    <t>ｸﾏﾓﾄｹﾝﾘﾂﾅﾝﾘｮｳ</t>
  </si>
  <si>
    <t>0966-45-1131</t>
  </si>
  <si>
    <t>0966-45-0466</t>
  </si>
  <si>
    <t>熊本県立多良木高等学校</t>
  </si>
  <si>
    <t xml:space="preserve">ｸﾏﾓﾄｹﾝﾘﾂﾀﾗｷﾞ </t>
  </si>
  <si>
    <t>0966-42-2102</t>
  </si>
  <si>
    <t>0966-49-1012</t>
  </si>
  <si>
    <t>868-0501</t>
  </si>
  <si>
    <t>球磨郡多良木町多良木１２１２番地</t>
  </si>
  <si>
    <t>熊本県立天草高等学校</t>
  </si>
  <si>
    <t>ｸﾏﾓﾄｹﾝﾘﾂｱﾏｸｻ</t>
  </si>
  <si>
    <t>0969-23-5533</t>
  </si>
  <si>
    <t>0969-25-1168</t>
  </si>
  <si>
    <t>863-0003</t>
  </si>
  <si>
    <t>熊本県立天草工業高等学校</t>
  </si>
  <si>
    <t>ｸﾏﾓﾄｹﾝﾘﾂｱﾏｸｻｺｳｷﾞｮｳ</t>
  </si>
  <si>
    <t>0969-23-2330</t>
  </si>
  <si>
    <t>0969-23-2105</t>
  </si>
  <si>
    <t>863-0043</t>
  </si>
  <si>
    <t>熊本県立苓明高等学校</t>
  </si>
  <si>
    <t>ｸﾏﾓﾄｹﾝﾘﾂﾚｲﾒｲ</t>
  </si>
  <si>
    <t>0969-23-2141</t>
  </si>
  <si>
    <t>0969-23-0784</t>
  </si>
  <si>
    <t>863-0002</t>
  </si>
  <si>
    <t>0964-56-0007</t>
  </si>
  <si>
    <t>0964-26-5025</t>
  </si>
  <si>
    <t>869-3603</t>
  </si>
  <si>
    <t>0969-64-3121</t>
  </si>
  <si>
    <t>0969-64-3642</t>
  </si>
  <si>
    <t>861-6402</t>
  </si>
  <si>
    <t>熊本県立牛深高等学校</t>
  </si>
  <si>
    <t>ｸﾏﾓﾄｹﾝﾘﾂｳｼﾌﾞｶ</t>
  </si>
  <si>
    <t>09697-3-3105</t>
  </si>
  <si>
    <t>863-1902</t>
  </si>
  <si>
    <t>熊本県立苓洋高等学校</t>
  </si>
  <si>
    <t>ｸﾏﾓﾄｹﾝﾘﾂﾚｲﾖｳ</t>
  </si>
  <si>
    <t>0969-35-1155</t>
  </si>
  <si>
    <t>0969-35-2326</t>
  </si>
  <si>
    <t>863-2507</t>
  </si>
  <si>
    <t>天草郡苓北町富岡３７５７</t>
  </si>
  <si>
    <t>熊本必由館</t>
  </si>
  <si>
    <t>熊本市立熊本必由館高等学校</t>
  </si>
  <si>
    <t>ｸﾏﾓﾄｲﾁﾘﾂﾋﾂﾕｳｶﾝ</t>
  </si>
  <si>
    <t>096-355-7261</t>
  </si>
  <si>
    <t>096-355-2947</t>
  </si>
  <si>
    <t>860-0073</t>
  </si>
  <si>
    <t>熊本千原台</t>
  </si>
  <si>
    <t>熊本市立熊本千原台高等学校</t>
  </si>
  <si>
    <t>ｸﾏﾓﾄｼﾘﾂﾁﾊﾗﾀﾞｲ</t>
  </si>
  <si>
    <t>096-343-0236</t>
  </si>
  <si>
    <t>096-344-7289</t>
  </si>
  <si>
    <t>860-0863</t>
  </si>
  <si>
    <t>私立九州学院高等学校</t>
  </si>
  <si>
    <t>ｼﾘﾂｷｭｳｼｭｳｶﾞｸｲﾝ</t>
  </si>
  <si>
    <t>096-364-6134</t>
  </si>
  <si>
    <t>096-363-2576</t>
  </si>
  <si>
    <t>862-0971</t>
  </si>
  <si>
    <t>熊本市大江５丁目２－１</t>
  </si>
  <si>
    <t>私立鎮西高等学校</t>
  </si>
  <si>
    <t>ｼﾘﾂﾁﾝｾﾞｲ</t>
  </si>
  <si>
    <t>096-364-8176</t>
  </si>
  <si>
    <t>096-364-8182</t>
  </si>
  <si>
    <t>862-0976</t>
  </si>
  <si>
    <t>私立真和高等学校</t>
  </si>
  <si>
    <t>ｼﾘﾂｼﾝﾜ</t>
  </si>
  <si>
    <t>096-366-6177</t>
  </si>
  <si>
    <t>私立開新高等学校</t>
  </si>
  <si>
    <t>ｼﾘﾂｶｲｼﾝ</t>
  </si>
  <si>
    <t>096-366-1201</t>
  </si>
  <si>
    <t>096-372-6052</t>
  </si>
  <si>
    <t>私立熊本学園大学付属高等学校</t>
  </si>
  <si>
    <t>096-371-2551</t>
  </si>
  <si>
    <t>096-372-6127</t>
  </si>
  <si>
    <t>ｼﾘﾂﾄｳｶｲﾀﾞｲｶﾞｸﾀﾞｲﾆ</t>
  </si>
  <si>
    <t>096-382-1146</t>
  </si>
  <si>
    <t>096-385-2161</t>
  </si>
  <si>
    <t>862-0970</t>
  </si>
  <si>
    <t>私立尚絅高等学校</t>
  </si>
  <si>
    <t>ｼﾘﾂｼｮｳｹｲ</t>
  </si>
  <si>
    <t>096-366-0295</t>
  </si>
  <si>
    <t>096-312-8341</t>
  </si>
  <si>
    <t>私立慶誠高等学校</t>
  </si>
  <si>
    <t>ｼﾘﾂｹｲｾｲ</t>
  </si>
  <si>
    <t>096-366-0128</t>
  </si>
  <si>
    <t>096-366-0239</t>
  </si>
  <si>
    <t>熊本国府</t>
  </si>
  <si>
    <t>私立熊本国府高等学校</t>
  </si>
  <si>
    <t>096-366-1276</t>
  </si>
  <si>
    <t>096-364-8544</t>
  </si>
  <si>
    <t>862-0949</t>
  </si>
  <si>
    <t>ｼﾘﾂｸﾏﾓﾄﾏﾘｽﾄｶﾞｸｴﾝ</t>
  </si>
  <si>
    <t>096-368-2131</t>
  </si>
  <si>
    <t>096-365-7850</t>
  </si>
  <si>
    <t>862-0911</t>
  </si>
  <si>
    <t>熊本信愛</t>
  </si>
  <si>
    <t>ｼﾘﾂｸﾏﾓﾄｼﾝｱｲｼﾞｮｶﾞｸｲﾝ</t>
  </si>
  <si>
    <t>096-354-5355</t>
  </si>
  <si>
    <t>096-324-7292</t>
  </si>
  <si>
    <t>860-0847</t>
  </si>
  <si>
    <t>熊本中央</t>
  </si>
  <si>
    <t>学校加盟費</t>
  </si>
  <si>
    <t>陸上年鑑代</t>
  </si>
  <si>
    <t>登記登録関係費</t>
  </si>
  <si>
    <t>県総体参加料</t>
  </si>
  <si>
    <t>参加料</t>
  </si>
  <si>
    <t>内　　　訳</t>
  </si>
  <si>
    <t>払込合計金額</t>
  </si>
  <si>
    <t>熊本県立湧心館高等学校</t>
  </si>
  <si>
    <t>ｸﾏﾓﾄｹﾝﾘﾂﾕｳｼﾝｶﾝ</t>
  </si>
  <si>
    <t>096-372-5311</t>
  </si>
  <si>
    <t>096-364-9382</t>
  </si>
  <si>
    <t>862-0941</t>
  </si>
  <si>
    <t>湧心館</t>
  </si>
  <si>
    <t xml:space="preserve">ｼﾘﾂｸﾏﾓﾄｶﾞｸｴﾝﾀﾞｲｶﾞｸﾌｿﾞｸ </t>
  </si>
  <si>
    <t>ｼﾘﾂｸﾏﾓﾄｺｸﾌ</t>
  </si>
  <si>
    <t>tel(携帯)</t>
  </si>
  <si>
    <t>ｸﾏﾓﾄｹﾝﾘﾂﾔﾂｼﾛﾉｳｷﾞｮｳ</t>
  </si>
  <si>
    <t>ｸﾏﾓﾄｹﾝﾘﾂﾔﾂｼﾛﾉｳｷﾞｮｳｺｳﾄｳｶﾞｯｺｳｲｽﾞﾐ</t>
  </si>
  <si>
    <t>私立熊本信愛女学院高等学校</t>
  </si>
  <si>
    <t>私立熊本マリスト学園高等学校</t>
  </si>
  <si>
    <t>熊本マリスト</t>
  </si>
  <si>
    <t>ルーテル学院</t>
  </si>
  <si>
    <t>0965-53-1232</t>
  </si>
  <si>
    <t>0965-53-1219</t>
  </si>
  <si>
    <t>0968-25-3180</t>
  </si>
  <si>
    <t>869-1235</t>
  </si>
  <si>
    <t>860-8558</t>
  </si>
  <si>
    <t>0968-63-0384</t>
  </si>
  <si>
    <t>0968-73-2101</t>
  </si>
  <si>
    <t>096-242-2121</t>
  </si>
  <si>
    <t>&gt;3</t>
  </si>
  <si>
    <t>←違反条件</t>
  </si>
  <si>
    <t>熊本県立松橋高等学校</t>
  </si>
  <si>
    <t>上天草市大矢野町中５４２４</t>
  </si>
  <si>
    <t>0964-43-4970</t>
  </si>
  <si>
    <t>ｸﾏﾓﾄｹﾝﾘﾂﾀﾏﾅｺｳｷﾞｮｳ</t>
  </si>
  <si>
    <t>山鹿市鹿本町御宇田３１２</t>
  </si>
  <si>
    <t>山鹿市鹿本町来民２０５５番地</t>
  </si>
  <si>
    <t>菊池市泗水町吉富２５０</t>
  </si>
  <si>
    <t>阿蘇市一宮町宮地２４６０</t>
  </si>
  <si>
    <t>球磨郡あさぎり町上北３１０</t>
  </si>
  <si>
    <t>第一</t>
  </si>
  <si>
    <t>第二</t>
  </si>
  <si>
    <t>女　子</t>
  </si>
  <si>
    <r>
      <t xml:space="preserve">男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子</t>
    </r>
  </si>
  <si>
    <t>096-249-1001</t>
  </si>
  <si>
    <t>096-249-1102</t>
  </si>
  <si>
    <t>861-1101</t>
  </si>
  <si>
    <t>宇城市松橋町久具３００</t>
  </si>
  <si>
    <t>869-0293</t>
  </si>
  <si>
    <t>私立東海大学付属第二高等学校</t>
  </si>
  <si>
    <t>上益城郡山都町城平９５４</t>
  </si>
  <si>
    <t>天草市本渡町本渡５５７</t>
  </si>
  <si>
    <t>天草市倉岳町棚底２６８０－２</t>
  </si>
  <si>
    <t>玉名市岱明町野口１０４６</t>
  </si>
  <si>
    <t>天草市亀場町亀川３８－３６</t>
  </si>
  <si>
    <t>天草市本渡町本戸馬場４９５</t>
  </si>
  <si>
    <t>八代市鷹辻町４－２</t>
  </si>
  <si>
    <t>868-0422</t>
  </si>
  <si>
    <t>八代市泉村柿迫３６３６番地</t>
  </si>
  <si>
    <t>861-8082</t>
  </si>
  <si>
    <t>合志市須屋2659‐2</t>
  </si>
  <si>
    <t>合志市合生４３６０－７</t>
  </si>
  <si>
    <t>0969-72-6605</t>
  </si>
  <si>
    <t>0967-62-0937</t>
  </si>
  <si>
    <t>天草市久玉町堂面１２１６－５</t>
  </si>
  <si>
    <t>868-8511</t>
  </si>
  <si>
    <t>八代市鏡町鏡村１２９</t>
  </si>
  <si>
    <t>0966-38-2052</t>
  </si>
  <si>
    <t>0966-25-2125</t>
  </si>
  <si>
    <t>男混</t>
  </si>
  <si>
    <t>１００ｍ</t>
  </si>
  <si>
    <t>２組</t>
  </si>
  <si>
    <t>女</t>
  </si>
  <si>
    <t>４×１００ｍR</t>
  </si>
  <si>
    <t>予</t>
  </si>
  <si>
    <t>３×１＋５</t>
  </si>
  <si>
    <t>女混</t>
  </si>
  <si>
    <t>１００ｍH</t>
  </si>
  <si>
    <t>１００ｍH</t>
  </si>
  <si>
    <t>３×２＋２</t>
  </si>
  <si>
    <t>４００ｍ</t>
  </si>
  <si>
    <t>７×３＋３</t>
  </si>
  <si>
    <t>男</t>
  </si>
  <si>
    <t>４×１００ｍR</t>
  </si>
  <si>
    <t>４×１＋４</t>
  </si>
  <si>
    <t>８００ｍ</t>
  </si>
  <si>
    <t>男</t>
  </si>
  <si>
    <t>１１０ｍH</t>
  </si>
  <si>
    <t>４００ｍ</t>
  </si>
  <si>
    <t>１１×１＋１３</t>
  </si>
  <si>
    <t>１～６</t>
  </si>
  <si>
    <t>１１０ｍH</t>
  </si>
  <si>
    <t>３×２＋２</t>
  </si>
  <si>
    <t>決</t>
  </si>
  <si>
    <t>７～１１</t>
  </si>
  <si>
    <t>１５００ｍ</t>
  </si>
  <si>
    <t>８０0ｍ</t>
  </si>
  <si>
    <t>４×４＋４</t>
  </si>
  <si>
    <t>１００ｍ</t>
  </si>
  <si>
    <t>２００ｍ</t>
  </si>
  <si>
    <t>１０×２＋４</t>
  </si>
  <si>
    <t>１～５</t>
  </si>
  <si>
    <t>５０００ｍ</t>
  </si>
  <si>
    <t>６×３＋３</t>
  </si>
  <si>
    <t>１～３</t>
  </si>
  <si>
    <t>６～１０</t>
  </si>
  <si>
    <t>４～６</t>
  </si>
  <si>
    <t>　</t>
  </si>
  <si>
    <t>９×１＋１５</t>
  </si>
  <si>
    <t>３０００ｍ</t>
  </si>
  <si>
    <t>準</t>
  </si>
  <si>
    <t>　</t>
  </si>
  <si>
    <t>１７×１＋７</t>
  </si>
  <si>
    <t>３０００ｍSC</t>
  </si>
  <si>
    <t>１５×１＋９</t>
  </si>
  <si>
    <t>１～８</t>
  </si>
  <si>
    <t>４００ｍH</t>
  </si>
  <si>
    <t>９～１５</t>
  </si>
  <si>
    <t>４００ｍH</t>
  </si>
  <si>
    <t>２×３＋２</t>
  </si>
  <si>
    <t>３×６＋２</t>
  </si>
  <si>
    <t>１～２</t>
  </si>
  <si>
    <t>５×１＋３</t>
  </si>
  <si>
    <t>8００ｍ</t>
  </si>
  <si>
    <t>　</t>
  </si>
  <si>
    <t>４００ｍ</t>
  </si>
  <si>
    <t>４×４００ｍR</t>
  </si>
  <si>
    <t>３００0ｍW</t>
  </si>
  <si>
    <t>３×２＋２</t>
  </si>
  <si>
    <t>４×４０0ｍR</t>
  </si>
  <si>
    <t>２００ｍ</t>
  </si>
  <si>
    <t>７×３＋３</t>
  </si>
  <si>
    <t>５０００ｍW</t>
  </si>
  <si>
    <t>１５００ｍ</t>
  </si>
  <si>
    <t>４×６</t>
  </si>
  <si>
    <t>＜フィールドの部＞</t>
  </si>
  <si>
    <t>砲丸投</t>
  </si>
  <si>
    <t>走幅跳</t>
  </si>
  <si>
    <t>走幅跳</t>
  </si>
  <si>
    <t>走高跳</t>
  </si>
  <si>
    <t>男混</t>
  </si>
  <si>
    <t>やり投</t>
  </si>
  <si>
    <t>　</t>
  </si>
  <si>
    <t>円盤投</t>
  </si>
  <si>
    <t>棒高跳</t>
  </si>
  <si>
    <t>ハンマー投</t>
  </si>
  <si>
    <t>やり投</t>
  </si>
  <si>
    <t>三段跳</t>
  </si>
  <si>
    <t>走高跳</t>
  </si>
  <si>
    <t>砲丸投</t>
  </si>
  <si>
    <t>※</t>
  </si>
  <si>
    <t>この予定表は、予定のタイムテーブルです多少変わります。（注意）昨年度までのタイムテーブルでは、第３日目の男子５０００ｍ決勝と３０００ｍＳＣの関係で選手の負担が大きかったので、本年度は第１日目に５０００ｍをタイムレース決勝にしました。また、女子３０００ｍ・３０００ｍＳＣもタイムレース決勝で行います。申込み時に、公認記録で番組編成を行いますので正確に記入してください。正確なタイムテーブルは、５月１９日（火）プログラム編成で決定します。3000mSCに出場するもので公認記録がないものは５０００mの公認記録を書くこと。</t>
  </si>
  <si>
    <t>競 技 順 序　（予定）</t>
  </si>
  <si>
    <t>※上詰めで入力してください。</t>
  </si>
  <si>
    <t>(H年.月.日)</t>
  </si>
  <si>
    <t>(H年.月.日)</t>
  </si>
  <si>
    <t>第１日目（５月２８日）金１３：３０</t>
  </si>
  <si>
    <t>第２日目（５月２９日）土１０：００</t>
  </si>
  <si>
    <t>第３日目（５月３０日）日１０：００</t>
  </si>
  <si>
    <t>第４日目（５月３１日）月１０：００</t>
  </si>
  <si>
    <t>第６３回　全国高等学校陸上競技対校選手権大会熊本県予選大会予定表</t>
  </si>
  <si>
    <t>熊本県立上天草高等学校</t>
  </si>
  <si>
    <t>ｸﾏﾓﾄｹﾝﾘﾂｶﾐｱﾏｸｻ</t>
  </si>
  <si>
    <t>阿蘇中央</t>
  </si>
  <si>
    <t>天草倉岳校</t>
  </si>
  <si>
    <t>熊本高専熊本</t>
  </si>
  <si>
    <t>熊本高専八代</t>
  </si>
  <si>
    <t>国立熊本高等専門学校</t>
  </si>
  <si>
    <t>熊本学園大付</t>
  </si>
  <si>
    <t>荒尾養護</t>
  </si>
  <si>
    <t>0968-62-1131</t>
  </si>
  <si>
    <t>0968-69-1064</t>
  </si>
  <si>
    <t>864-0032</t>
  </si>
  <si>
    <t>荒尾市増永西長浦２２９９－３</t>
  </si>
  <si>
    <t>球磨郡五木村甲２６７２－６１</t>
  </si>
  <si>
    <t>0966-37-2877</t>
  </si>
  <si>
    <t>866-8501</t>
  </si>
  <si>
    <t>熊本県立天草高等学校倉岳校</t>
  </si>
  <si>
    <t>ｸﾏﾓﾄｹﾝﾘﾂｱﾏｸｻｺｳﾄｳｶﾞｯｺｳｸﾗﾀｹｺｳ</t>
  </si>
  <si>
    <t>ｸﾏﾓﾄｺｳｾﾝｸﾏﾓﾄ</t>
  </si>
  <si>
    <t>ｸﾏﾓﾄｺｳｾﾝﾔﾂｼﾛ</t>
  </si>
  <si>
    <t>E-Mail</t>
  </si>
  <si>
    <t>(必須)</t>
  </si>
  <si>
    <t>５０００mＷ</t>
  </si>
  <si>
    <t>（※）登録№はjaafに登録した番号を入力すること。</t>
  </si>
  <si>
    <t>～</t>
  </si>
  <si>
    <t>第一</t>
  </si>
  <si>
    <t>第二</t>
  </si>
  <si>
    <t>八代清流</t>
  </si>
  <si>
    <t>上天草</t>
  </si>
  <si>
    <t>熊本学園大付</t>
  </si>
  <si>
    <t>東海大星翔</t>
  </si>
  <si>
    <t>ひのくに養護</t>
  </si>
  <si>
    <t>松橋養護</t>
  </si>
  <si>
    <t>清和国際</t>
  </si>
  <si>
    <t>男子</t>
  </si>
  <si>
    <t>女子</t>
  </si>
  <si>
    <t>私立清和国際高等学校</t>
  </si>
  <si>
    <t>ｼﾘﾂｾｲﾜｺｸｻｲｺｳﾄｳｶﾞｯｺｳ</t>
  </si>
  <si>
    <t>http://start.jaaf.or.jp</t>
  </si>
  <si>
    <t>熊本市中央区黒髪２丁目２２－１</t>
  </si>
  <si>
    <t>熊本市中央区新大江１丁目８</t>
  </si>
  <si>
    <t>熊本市中央区古城町３－１</t>
  </si>
  <si>
    <t>熊本市東区東町３丁目１３－１</t>
  </si>
  <si>
    <t>熊本市東区神水１丁目１－２</t>
  </si>
  <si>
    <t>熊本市東区上京塚町５－１</t>
  </si>
  <si>
    <t>熊本市南区元三町５丁目１－１</t>
  </si>
  <si>
    <t>熊本市東区東町３丁目１４番２号</t>
  </si>
  <si>
    <t>熊本市西区城山５丁目５－１５</t>
  </si>
  <si>
    <t>熊本市中央区出水４丁目１番２号</t>
  </si>
  <si>
    <t>熊本市北区兎谷３丁目５番１号</t>
  </si>
  <si>
    <t>熊本市東区小峯４丁目５－１０</t>
  </si>
  <si>
    <t>熊本市中央区九品寺３丁目１－１</t>
  </si>
  <si>
    <t>熊本市中央区九品寺３丁目１－１</t>
  </si>
  <si>
    <t>熊本市中央区大江６丁目１－３３</t>
  </si>
  <si>
    <t>熊本市中央区大江２丁目５－１</t>
  </si>
  <si>
    <t>熊本市中央区渡鹿９丁目１－１</t>
  </si>
  <si>
    <t>熊本市中央区九品寺２丁目６－７８</t>
  </si>
  <si>
    <t>熊本市中央区大江４丁目９ー５８</t>
  </si>
  <si>
    <t>熊本市中央区国府２丁目１５－１</t>
  </si>
  <si>
    <t>熊本市東区健軍２丁目１１番５４号</t>
  </si>
  <si>
    <t>熊本市中央区上林町３ー１８</t>
  </si>
  <si>
    <t>熊本市中央区内坪井町４－８</t>
  </si>
  <si>
    <t>熊本市中央区池田４丁目２２－２</t>
  </si>
  <si>
    <t>熊本市中央区黒髪３丁目１２－１６</t>
  </si>
  <si>
    <t>熊本市中央区坪井４丁目１５－１</t>
  </si>
  <si>
    <t>熊本市西区島崎２丁目３７－１</t>
  </si>
  <si>
    <t>お願い（必ずお読みください）</t>
  </si>
  <si>
    <t>0001-0035</t>
  </si>
  <si>
    <t>0036-0060</t>
  </si>
  <si>
    <t>0061-0080</t>
  </si>
  <si>
    <t>0081-0090</t>
  </si>
  <si>
    <t>0091-0165</t>
  </si>
  <si>
    <t>0166-0185</t>
  </si>
  <si>
    <t>0186-0200</t>
  </si>
  <si>
    <t>0201-0230</t>
  </si>
  <si>
    <t>0231-0240</t>
  </si>
  <si>
    <t>0241-0270</t>
  </si>
  <si>
    <t>0271-0300</t>
  </si>
  <si>
    <t>0301-0315</t>
  </si>
  <si>
    <t>0316-0355</t>
  </si>
  <si>
    <t>0356-0415</t>
  </si>
  <si>
    <t>0416-0435</t>
  </si>
  <si>
    <t>0446-0460</t>
  </si>
  <si>
    <t>0461-0505</t>
  </si>
  <si>
    <t>0506-0515</t>
  </si>
  <si>
    <t>0516-0535</t>
  </si>
  <si>
    <t>0536-0550</t>
  </si>
  <si>
    <t>0551-0590</t>
  </si>
  <si>
    <t>0591-0605</t>
  </si>
  <si>
    <t>0606-0635</t>
  </si>
  <si>
    <t>0636-0645</t>
  </si>
  <si>
    <t>0646-0660</t>
  </si>
  <si>
    <t>0661-0690</t>
  </si>
  <si>
    <t>0691-0710</t>
  </si>
  <si>
    <t>0711-0735</t>
  </si>
  <si>
    <t>0736-0765</t>
  </si>
  <si>
    <t>0766-0790</t>
  </si>
  <si>
    <t>0791-0815</t>
  </si>
  <si>
    <t>0816-0845</t>
  </si>
  <si>
    <t>0846-0890</t>
  </si>
  <si>
    <t>0891-0910</t>
  </si>
  <si>
    <t>0911-0925</t>
  </si>
  <si>
    <t>0926-0935</t>
  </si>
  <si>
    <t>0936-0940</t>
  </si>
  <si>
    <t>0951-0970</t>
  </si>
  <si>
    <t>0991-1015</t>
  </si>
  <si>
    <t>1016-1060</t>
  </si>
  <si>
    <t>1061-1070</t>
  </si>
  <si>
    <t>1071-1115</t>
  </si>
  <si>
    <t>1116-1130</t>
  </si>
  <si>
    <t>1131-1150</t>
  </si>
  <si>
    <t>1151-1190</t>
  </si>
  <si>
    <t>1191-1220</t>
  </si>
  <si>
    <t>1226-1230</t>
  </si>
  <si>
    <t>1231-1265</t>
  </si>
  <si>
    <t>1266-1280</t>
  </si>
  <si>
    <t>1281-1310</t>
  </si>
  <si>
    <t>1311-1330</t>
  </si>
  <si>
    <t>1331-1355</t>
  </si>
  <si>
    <t>1356-1360</t>
  </si>
  <si>
    <t>1361-1375</t>
  </si>
  <si>
    <t>1376-1405</t>
  </si>
  <si>
    <t>1406-1450</t>
  </si>
  <si>
    <t>1451-1490</t>
  </si>
  <si>
    <t>1491-1505</t>
  </si>
  <si>
    <t>1506-1540</t>
  </si>
  <si>
    <t>1541-1590</t>
  </si>
  <si>
    <t>1591-1620</t>
  </si>
  <si>
    <t>1621-1630</t>
  </si>
  <si>
    <t>1631-1670</t>
  </si>
  <si>
    <t>1671-1685</t>
  </si>
  <si>
    <t>1686-1725</t>
  </si>
  <si>
    <t>1726-1740</t>
  </si>
  <si>
    <t>1741-1770</t>
  </si>
  <si>
    <t>1771-1780</t>
  </si>
  <si>
    <t>1781-1805</t>
  </si>
  <si>
    <t>1806-1820</t>
  </si>
  <si>
    <t>1821-1830</t>
  </si>
  <si>
    <t>1831-1855</t>
  </si>
  <si>
    <t>1856-1880</t>
  </si>
  <si>
    <t>1881-1910</t>
  </si>
  <si>
    <t>1911-1915</t>
  </si>
  <si>
    <t>1916-1925</t>
  </si>
  <si>
    <t>数　量</t>
  </si>
  <si>
    <t>ひのくに高等支援</t>
  </si>
  <si>
    <t>松橋高等支援</t>
  </si>
  <si>
    <t>荒尾高等支援</t>
  </si>
  <si>
    <t>熊本盲</t>
  </si>
  <si>
    <t>熊本県立盲</t>
  </si>
  <si>
    <t>ｸﾏﾓﾄｹﾝﾘﾂﾓｳ</t>
  </si>
  <si>
    <t>ｸﾏﾓﾄｹﾝﾘﾂｱﾗｵｼｴﾝ</t>
  </si>
  <si>
    <t>ｸﾏﾓﾄｹﾝﾘﾂﾋﾉｸﾆｼｴﾝ</t>
  </si>
  <si>
    <t>熊本県立ひのくに支援学校</t>
  </si>
  <si>
    <t>熊本県立荒尾支援学校</t>
  </si>
  <si>
    <t>熊本県立松橋支援学校</t>
  </si>
  <si>
    <t>ｸﾏﾓﾄｹﾝﾘﾂｸﾏﾓﾄﾛｳ</t>
  </si>
  <si>
    <t>096-368-3147</t>
  </si>
  <si>
    <t>096-368-3148</t>
  </si>
  <si>
    <t>862-0901</t>
  </si>
  <si>
    <t>熊本市東区東町3丁目14-1</t>
  </si>
  <si>
    <t>0964-32-0729</t>
  </si>
  <si>
    <t>0964-32-0565</t>
  </si>
  <si>
    <t>869-0543</t>
  </si>
  <si>
    <t>宇城市松橋町南豊崎２５２</t>
  </si>
  <si>
    <t>～</t>
  </si>
  <si>
    <t>必由館</t>
  </si>
  <si>
    <t>千原台</t>
  </si>
  <si>
    <r>
      <t>申込み方法</t>
    </r>
    <r>
      <rPr>
        <sz val="11"/>
        <rFont val="ＭＳ Ｐゴシック"/>
        <family val="3"/>
      </rPr>
      <t xml:space="preserve">
・登録番号は学校割当内を使用してください。
・入力後必ず印刷をして、大会当日学校長印のあるものを、受付に提出してください。
・保存した本ファイルをメールに添付して送信してください。受信確認後返信メールを送信しますので
　メールが届いているかの確認を必ずお願いします。（確認に１日程度必要です）
・登録費・参加料の合計は自動で計算されます。別途口座振り込みになります。（下記「お願い②」参照）</t>
    </r>
  </si>
  <si>
    <t>※訂正変更等がある場合は内容を書き込んでください。</t>
  </si>
  <si>
    <t>必由館</t>
  </si>
  <si>
    <t>千原台</t>
  </si>
  <si>
    <t>ｸﾏﾓﾄｹﾝﾘﾂｸﾏﾓﾄｺｳﾄｳｼｴﾝｶﾞｯｺｳ</t>
  </si>
  <si>
    <t>岱志</t>
  </si>
  <si>
    <t>熊本県立岱志高等学校</t>
  </si>
  <si>
    <t>ｸﾏﾓﾄｹﾝﾘﾂﾀｲｼ</t>
  </si>
  <si>
    <t>松橋支援</t>
  </si>
  <si>
    <t>ｸﾏﾓﾄｹﾝﾘﾂﾏﾂﾊﾞｾｼｴﾝ</t>
  </si>
  <si>
    <t>～</t>
  </si>
  <si>
    <t>熊本支援</t>
  </si>
  <si>
    <t>熊本県立熊本支援学校</t>
  </si>
  <si>
    <t>096-371-2323</t>
  </si>
  <si>
    <t>096-371-0078</t>
  </si>
  <si>
    <t>862-0941</t>
  </si>
  <si>
    <t>熊本市中央区出水5丁目5-16</t>
  </si>
  <si>
    <t>～</t>
  </si>
  <si>
    <t>平成２９年度　熊本県総合体育大会陸上競技大会申込</t>
  </si>
  <si>
    <t>Ｈ２９
女 子</t>
  </si>
  <si>
    <t>棒高跳</t>
  </si>
  <si>
    <t>三段跳</t>
  </si>
  <si>
    <t>Ｈ２９
男 子</t>
  </si>
  <si>
    <t>～</t>
  </si>
  <si>
    <r>
      <t xml:space="preserve">  </t>
    </r>
    <r>
      <rPr>
        <b/>
        <sz val="11"/>
        <rFont val="ＭＳ Ｐゴシック"/>
        <family val="3"/>
      </rPr>
      <t>メール申込先　　西口　賢士(熊本中央高)　ｱﾄﾞﾚｽ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west.s.o@live.jp</t>
    </r>
    <r>
      <rPr>
        <b/>
        <sz val="11"/>
        <rFont val="ＭＳ Ｐゴシック"/>
        <family val="3"/>
      </rPr>
      <t xml:space="preserve">
　申込み期限　５月19日（金）１２時まで　（厳守）　　</t>
    </r>
  </si>
  <si>
    <t xml:space="preserve">①今年度も学校側で責任をもってjaafへweb登録（下記参照)をお願いします。
②部員増等でナンバーの割り当てが足りない場合は、西口までお申し出て下さい。
③新２～３年生で引き続き登録を行う生徒は、昨年度と同じナンバーをご使用下さい。
④不明な点は、担当の西口(090-1926-8410)まで。
</t>
  </si>
  <si>
    <t>球磨商/球磨中央</t>
  </si>
  <si>
    <t>拓心本渡キャンパス</t>
  </si>
  <si>
    <t>拓心マリンキャンパス</t>
  </si>
  <si>
    <t>拓心本渡ｷｬﾝﾊﾟｽ</t>
  </si>
  <si>
    <t>拓心ﾏﾘﾝｷｬﾝﾊﾟｽ</t>
  </si>
  <si>
    <t>小国支援</t>
  </si>
  <si>
    <t>熊本県立球磨商業/球磨中央高等学校</t>
  </si>
  <si>
    <t>ｸﾏﾓﾄｹﾝﾘﾂｸﾏｼｮｳｷﾞｮｳ/ｸﾏﾁｭｳｵｳ</t>
  </si>
  <si>
    <t>熊本県立小国支援学校</t>
  </si>
  <si>
    <t>ｸﾏﾓﾄｹﾝﾘﾂｵｸﾞﾆｼｴﾝｶﾞｯｺｳ</t>
  </si>
  <si>
    <t>阿蘇郡小国町宮原2635-2</t>
  </si>
  <si>
    <t>0967-46-4370</t>
  </si>
  <si>
    <t>0967-46-5980</t>
  </si>
  <si>
    <t>869-2501</t>
  </si>
  <si>
    <t>～</t>
  </si>
  <si>
    <t>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</si>
</sst>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0_);[Red]\(0\)"/>
    <numFmt numFmtId="186" formatCode="0&quot;枚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dotted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30"/>
      </left>
      <right>
        <color indexed="6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3" fillId="32" borderId="13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vertical="center"/>
      <protection locked="0"/>
    </xf>
    <xf numFmtId="0" fontId="3" fillId="32" borderId="18" xfId="0" applyFont="1" applyFill="1" applyBorder="1" applyAlignment="1">
      <alignment horizontal="left"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 vertical="center"/>
    </xf>
    <xf numFmtId="0" fontId="0" fillId="32" borderId="22" xfId="0" applyFill="1" applyBorder="1" applyAlignment="1">
      <alignment/>
    </xf>
    <xf numFmtId="0" fontId="0" fillId="32" borderId="22" xfId="0" applyFill="1" applyBorder="1" applyAlignment="1">
      <alignment horizontal="right" vertical="top"/>
    </xf>
    <xf numFmtId="0" fontId="0" fillId="32" borderId="22" xfId="0" applyFill="1" applyBorder="1" applyAlignment="1">
      <alignment vertical="top"/>
    </xf>
    <xf numFmtId="0" fontId="8" fillId="32" borderId="0" xfId="0" applyFont="1" applyFill="1" applyBorder="1" applyAlignment="1">
      <alignment vertical="center"/>
    </xf>
    <xf numFmtId="0" fontId="0" fillId="32" borderId="23" xfId="0" applyFill="1" applyBorder="1" applyAlignment="1">
      <alignment horizontal="right"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 shrinkToFit="1"/>
    </xf>
    <xf numFmtId="0" fontId="0" fillId="33" borderId="31" xfId="0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shrinkToFit="1"/>
    </xf>
    <xf numFmtId="0" fontId="0" fillId="0" borderId="33" xfId="0" applyFill="1" applyBorder="1" applyAlignment="1" applyProtection="1">
      <alignment horizontal="center" vertical="center"/>
      <protection locked="0"/>
    </xf>
    <xf numFmtId="178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center" vertical="center"/>
    </xf>
    <xf numFmtId="5" fontId="7" fillId="4" borderId="38" xfId="0" applyNumberFormat="1" applyFont="1" applyFill="1" applyBorder="1" applyAlignment="1">
      <alignment horizontal="right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 shrinkToFit="1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 shrinkToFit="1"/>
    </xf>
    <xf numFmtId="0" fontId="0" fillId="32" borderId="43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3" fillId="32" borderId="45" xfId="0" applyFont="1" applyFill="1" applyBorder="1" applyAlignment="1">
      <alignment horizontal="center" vertical="center" shrinkToFit="1"/>
    </xf>
    <xf numFmtId="0" fontId="3" fillId="32" borderId="46" xfId="0" applyFont="1" applyFill="1" applyBorder="1" applyAlignment="1">
      <alignment horizontal="center" vertical="center" shrinkToFit="1"/>
    </xf>
    <xf numFmtId="0" fontId="3" fillId="32" borderId="47" xfId="0" applyFont="1" applyFill="1" applyBorder="1" applyAlignment="1">
      <alignment horizontal="center" vertical="center" shrinkToFit="1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2" xfId="0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178" fontId="10" fillId="0" borderId="4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57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57" fontId="0" fillId="0" borderId="35" xfId="0" applyNumberFormat="1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57" fontId="0" fillId="0" borderId="39" xfId="0" applyNumberFormat="1" applyFont="1" applyFill="1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vertical="center" shrinkToFit="1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57" fontId="0" fillId="0" borderId="46" xfId="0" applyNumberFormat="1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57" fontId="0" fillId="0" borderId="40" xfId="0" applyNumberFormat="1" applyFont="1" applyFill="1" applyBorder="1" applyAlignment="1" applyProtection="1">
      <alignment vertical="center"/>
      <protection locked="0"/>
    </xf>
    <xf numFmtId="0" fontId="3" fillId="32" borderId="39" xfId="0" applyFont="1" applyFill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5" fontId="7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5" fontId="7" fillId="4" borderId="59" xfId="0" applyNumberFormat="1" applyFont="1" applyFill="1" applyBorder="1" applyAlignment="1">
      <alignment horizontal="right" vertical="center"/>
    </xf>
    <xf numFmtId="0" fontId="4" fillId="4" borderId="59" xfId="0" applyFont="1" applyFill="1" applyBorder="1" applyAlignment="1">
      <alignment horizontal="center" vertical="center"/>
    </xf>
    <xf numFmtId="179" fontId="11" fillId="34" borderId="60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left"/>
    </xf>
    <xf numFmtId="0" fontId="0" fillId="32" borderId="61" xfId="0" applyFill="1" applyBorder="1" applyAlignment="1">
      <alignment horizontal="right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2" borderId="15" xfId="0" applyFill="1" applyBorder="1" applyAlignment="1">
      <alignment/>
    </xf>
    <xf numFmtId="179" fontId="11" fillId="34" borderId="17" xfId="0" applyNumberFormat="1" applyFont="1" applyFill="1" applyBorder="1" applyAlignment="1">
      <alignment horizontal="center"/>
    </xf>
    <xf numFmtId="184" fontId="0" fillId="4" borderId="60" xfId="0" applyNumberFormat="1" applyFill="1" applyBorder="1" applyAlignment="1">
      <alignment horizontal="center" vertical="center"/>
    </xf>
    <xf numFmtId="183" fontId="0" fillId="4" borderId="68" xfId="0" applyNumberForma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13" fillId="0" borderId="0" xfId="0" applyFont="1" applyFill="1" applyAlignment="1">
      <alignment vertical="center"/>
    </xf>
    <xf numFmtId="0" fontId="0" fillId="0" borderId="17" xfId="0" applyBorder="1" applyAlignment="1">
      <alignment horizontal="right" vertic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left" vertical="top"/>
    </xf>
    <xf numFmtId="0" fontId="0" fillId="0" borderId="0" xfId="0" applyNumberFormat="1" applyFill="1" applyBorder="1" applyAlignment="1">
      <alignment horizontal="center" vertical="center" shrinkToFit="1"/>
    </xf>
    <xf numFmtId="0" fontId="4" fillId="4" borderId="0" xfId="0" applyFont="1" applyFill="1" applyAlignment="1">
      <alignment vertical="center"/>
    </xf>
    <xf numFmtId="0" fontId="7" fillId="4" borderId="6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49" fontId="0" fillId="4" borderId="0" xfId="0" applyNumberFormat="1" applyFont="1" applyFill="1" applyAlignment="1">
      <alignment vertical="center"/>
    </xf>
    <xf numFmtId="0" fontId="0" fillId="4" borderId="0" xfId="0" applyNumberFormat="1" applyFont="1" applyFill="1" applyAlignment="1">
      <alignment vertical="center"/>
    </xf>
    <xf numFmtId="0" fontId="0" fillId="4" borderId="69" xfId="0" applyFill="1" applyBorder="1" applyAlignment="1">
      <alignment horizontal="center" vertical="center"/>
    </xf>
    <xf numFmtId="5" fontId="7" fillId="4" borderId="69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20" fontId="0" fillId="0" borderId="72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vertical="center"/>
    </xf>
    <xf numFmtId="20" fontId="0" fillId="0" borderId="0" xfId="0" applyNumberFormat="1" applyBorder="1" applyAlignment="1">
      <alignment/>
    </xf>
    <xf numFmtId="0" fontId="0" fillId="0" borderId="72" xfId="0" applyBorder="1" applyAlignment="1">
      <alignment/>
    </xf>
    <xf numFmtId="20" fontId="0" fillId="0" borderId="72" xfId="0" applyNumberFormat="1" applyBorder="1" applyAlignment="1">
      <alignment/>
    </xf>
    <xf numFmtId="20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19" xfId="0" applyBorder="1" applyAlignment="1">
      <alignment/>
    </xf>
    <xf numFmtId="20" fontId="0" fillId="0" borderId="74" xfId="0" applyNumberFormat="1" applyBorder="1" applyAlignment="1">
      <alignment horizontal="center" vertical="center"/>
    </xf>
    <xf numFmtId="0" fontId="0" fillId="0" borderId="74" xfId="0" applyBorder="1" applyAlignment="1">
      <alignment/>
    </xf>
    <xf numFmtId="0" fontId="17" fillId="0" borderId="0" xfId="0" applyFont="1" applyAlignment="1">
      <alignment horizontal="right" vertical="center"/>
    </xf>
    <xf numFmtId="57" fontId="0" fillId="0" borderId="75" xfId="0" applyNumberFormat="1" applyFill="1" applyBorder="1" applyAlignment="1">
      <alignment horizontal="left" vertical="center"/>
    </xf>
    <xf numFmtId="57" fontId="0" fillId="0" borderId="0" xfId="0" applyNumberFormat="1" applyFill="1" applyBorder="1" applyAlignment="1">
      <alignment horizontal="left" vertical="center"/>
    </xf>
    <xf numFmtId="0" fontId="0" fillId="0" borderId="76" xfId="0" applyFill="1" applyBorder="1" applyAlignment="1" applyProtection="1">
      <alignment vertical="center"/>
      <protection locked="0"/>
    </xf>
    <xf numFmtId="0" fontId="0" fillId="0" borderId="77" xfId="0" applyFill="1" applyBorder="1" applyAlignment="1" applyProtection="1">
      <alignment vertical="center"/>
      <protection locked="0"/>
    </xf>
    <xf numFmtId="57" fontId="16" fillId="0" borderId="75" xfId="0" applyNumberFormat="1" applyFont="1" applyFill="1" applyBorder="1" applyAlignment="1">
      <alignment horizontal="left" vertical="center"/>
    </xf>
    <xf numFmtId="57" fontId="16" fillId="0" borderId="75" xfId="0" applyNumberFormat="1" applyFont="1" applyFill="1" applyBorder="1" applyAlignment="1">
      <alignment horizontal="left"/>
    </xf>
    <xf numFmtId="57" fontId="16" fillId="0" borderId="0" xfId="0" applyNumberFormat="1" applyFont="1" applyFill="1" applyBorder="1" applyAlignment="1">
      <alignment horizontal="left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49" fontId="3" fillId="0" borderId="78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Border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0" fillId="0" borderId="79" xfId="0" applyFill="1" applyBorder="1" applyAlignment="1">
      <alignment vertical="center" shrinkToFit="1"/>
    </xf>
    <xf numFmtId="0" fontId="0" fillId="0" borderId="17" xfId="0" applyFill="1" applyBorder="1" applyAlignment="1" applyProtection="1">
      <alignment/>
      <protection/>
    </xf>
    <xf numFmtId="0" fontId="0" fillId="0" borderId="60" xfId="0" applyFill="1" applyBorder="1" applyAlignment="1">
      <alignment/>
    </xf>
    <xf numFmtId="0" fontId="0" fillId="0" borderId="80" xfId="0" applyFill="1" applyBorder="1" applyAlignment="1">
      <alignment vertical="center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84" xfId="0" applyFill="1" applyBorder="1" applyAlignment="1">
      <alignment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85" xfId="0" applyFill="1" applyBorder="1" applyAlignment="1">
      <alignment vertical="center" shrinkToFit="1"/>
    </xf>
    <xf numFmtId="0" fontId="0" fillId="0" borderId="60" xfId="0" applyFill="1" applyBorder="1" applyAlignment="1">
      <alignment vertical="center" shrinkToFit="1"/>
    </xf>
    <xf numFmtId="0" fontId="0" fillId="0" borderId="68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 vertical="center" shrinkToFit="1"/>
    </xf>
    <xf numFmtId="0" fontId="0" fillId="0" borderId="87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4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0" fillId="0" borderId="93" xfId="0" applyFill="1" applyBorder="1" applyAlignment="1">
      <alignment vertical="center" shrinkToFit="1"/>
    </xf>
    <xf numFmtId="0" fontId="0" fillId="0" borderId="94" xfId="0" applyFill="1" applyBorder="1" applyAlignment="1">
      <alignment horizontal="center" vertical="center" shrinkToFit="1"/>
    </xf>
    <xf numFmtId="0" fontId="0" fillId="0" borderId="95" xfId="0" applyFill="1" applyBorder="1" applyAlignment="1">
      <alignment vertical="center" shrinkToFit="1"/>
    </xf>
    <xf numFmtId="0" fontId="0" fillId="0" borderId="74" xfId="0" applyFill="1" applyBorder="1" applyAlignment="1">
      <alignment/>
    </xf>
    <xf numFmtId="0" fontId="0" fillId="0" borderId="96" xfId="0" applyFill="1" applyBorder="1" applyAlignment="1">
      <alignment/>
    </xf>
    <xf numFmtId="0" fontId="0" fillId="0" borderId="0" xfId="0" applyAlignment="1">
      <alignment horizontal="center"/>
    </xf>
    <xf numFmtId="0" fontId="0" fillId="0" borderId="97" xfId="0" applyFill="1" applyBorder="1" applyAlignment="1">
      <alignment vertical="center" shrinkToFit="1"/>
    </xf>
    <xf numFmtId="0" fontId="0" fillId="0" borderId="73" xfId="0" applyFill="1" applyBorder="1" applyAlignment="1">
      <alignment vertical="center" shrinkToFit="1"/>
    </xf>
    <xf numFmtId="0" fontId="0" fillId="0" borderId="96" xfId="0" applyFill="1" applyBorder="1" applyAlignment="1">
      <alignment vertical="center" shrinkToFit="1"/>
    </xf>
    <xf numFmtId="0" fontId="0" fillId="0" borderId="79" xfId="0" applyBorder="1" applyAlignment="1">
      <alignment/>
    </xf>
    <xf numFmtId="0" fontId="0" fillId="0" borderId="17" xfId="0" applyBorder="1" applyAlignment="1">
      <alignment/>
    </xf>
    <xf numFmtId="0" fontId="0" fillId="0" borderId="6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39" xfId="0" applyFont="1" applyFill="1" applyBorder="1" applyAlignment="1" applyProtection="1">
      <alignment vertical="center" shrinkToFit="1"/>
      <protection locked="0"/>
    </xf>
    <xf numFmtId="0" fontId="0" fillId="0" borderId="46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0" fillId="32" borderId="0" xfId="0" applyFont="1" applyFill="1" applyBorder="1" applyAlignment="1">
      <alignment/>
    </xf>
    <xf numFmtId="0" fontId="0" fillId="38" borderId="79" xfId="0" applyFill="1" applyBorder="1" applyAlignment="1">
      <alignment vertical="center" shrinkToFit="1"/>
    </xf>
    <xf numFmtId="0" fontId="0" fillId="38" borderId="17" xfId="0" applyFill="1" applyBorder="1" applyAlignment="1">
      <alignment horizontal="center" vertical="center" shrinkToFit="1"/>
    </xf>
    <xf numFmtId="0" fontId="0" fillId="38" borderId="85" xfId="0" applyFill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00" xfId="0" applyFont="1" applyFill="1" applyBorder="1" applyAlignment="1" applyProtection="1">
      <alignment vertical="top" wrapText="1"/>
      <protection locked="0"/>
    </xf>
    <xf numFmtId="0" fontId="0" fillId="0" borderId="101" xfId="0" applyFont="1" applyFill="1" applyBorder="1" applyAlignment="1" applyProtection="1">
      <alignment vertical="top" wrapText="1"/>
      <protection locked="0"/>
    </xf>
    <xf numFmtId="0" fontId="0" fillId="0" borderId="102" xfId="0" applyFont="1" applyFill="1" applyBorder="1" applyAlignment="1" applyProtection="1">
      <alignment vertical="top" wrapText="1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0" fillId="0" borderId="68" xfId="0" applyFill="1" applyBorder="1" applyAlignment="1" applyProtection="1">
      <alignment vertical="center"/>
      <protection locked="0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5" fillId="4" borderId="0" xfId="43" applyFill="1" applyAlignment="1" applyProtection="1">
      <alignment horizontal="center" vertical="center" wrapText="1"/>
      <protection/>
    </xf>
    <xf numFmtId="0" fontId="0" fillId="4" borderId="69" xfId="0" applyFill="1" applyBorder="1" applyAlignment="1">
      <alignment vertical="center"/>
    </xf>
    <xf numFmtId="179" fontId="11" fillId="34" borderId="60" xfId="0" applyNumberFormat="1" applyFont="1" applyFill="1" applyBorder="1" applyAlignment="1">
      <alignment horizontal="center"/>
    </xf>
    <xf numFmtId="179" fontId="11" fillId="34" borderId="106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184" fontId="0" fillId="4" borderId="98" xfId="0" applyNumberFormat="1" applyFill="1" applyBorder="1" applyAlignment="1">
      <alignment horizontal="center" vertical="center"/>
    </xf>
    <xf numFmtId="184" fontId="0" fillId="4" borderId="99" xfId="0" applyNumberForma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 shrinkToFit="1"/>
    </xf>
    <xf numFmtId="0" fontId="7" fillId="4" borderId="15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vertical="center" shrinkToFit="1"/>
    </xf>
    <xf numFmtId="0" fontId="0" fillId="32" borderId="0" xfId="0" applyFont="1" applyFill="1" applyBorder="1" applyAlignment="1">
      <alignment vertical="center" shrinkToFit="1"/>
    </xf>
    <xf numFmtId="0" fontId="0" fillId="0" borderId="107" xfId="0" applyBorder="1" applyAlignment="1" applyProtection="1">
      <alignment vertical="center"/>
      <protection locked="0"/>
    </xf>
    <xf numFmtId="0" fontId="0" fillId="0" borderId="108" xfId="0" applyBorder="1" applyAlignment="1" applyProtection="1">
      <alignment vertical="center"/>
      <protection locked="0"/>
    </xf>
    <xf numFmtId="0" fontId="0" fillId="0" borderId="0" xfId="0" applyFill="1" applyAlignment="1">
      <alignment horizontal="left" vertical="top" shrinkToFit="1"/>
    </xf>
    <xf numFmtId="0" fontId="4" fillId="33" borderId="109" xfId="0" applyFont="1" applyFill="1" applyBorder="1" applyAlignment="1">
      <alignment horizontal="center" vertical="center" wrapText="1"/>
    </xf>
    <xf numFmtId="0" fontId="4" fillId="33" borderId="110" xfId="0" applyFont="1" applyFill="1" applyBorder="1" applyAlignment="1">
      <alignment horizontal="center" vertical="center" wrapText="1"/>
    </xf>
    <xf numFmtId="0" fontId="4" fillId="33" borderId="111" xfId="0" applyFont="1" applyFill="1" applyBorder="1" applyAlignment="1">
      <alignment horizontal="center" vertical="center" wrapText="1"/>
    </xf>
    <xf numFmtId="0" fontId="4" fillId="33" borderId="1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1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0" fillId="0" borderId="114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2" borderId="115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116" xfId="0" applyFont="1" applyFill="1" applyBorder="1" applyAlignment="1">
      <alignment horizontal="center" vertical="center" wrapText="1"/>
    </xf>
    <xf numFmtId="0" fontId="4" fillId="32" borderId="48" xfId="0" applyFont="1" applyFill="1" applyBorder="1" applyAlignment="1">
      <alignment horizontal="center" vertical="center" wrapText="1"/>
    </xf>
    <xf numFmtId="0" fontId="3" fillId="32" borderId="117" xfId="0" applyFont="1" applyFill="1" applyBorder="1" applyAlignment="1">
      <alignment horizontal="center" vertical="center" wrapText="1"/>
    </xf>
    <xf numFmtId="0" fontId="3" fillId="32" borderId="118" xfId="0" applyFont="1" applyFill="1" applyBorder="1" applyAlignment="1">
      <alignment horizontal="center" vertical="center" wrapText="1"/>
    </xf>
    <xf numFmtId="0" fontId="3" fillId="32" borderId="119" xfId="0" applyFont="1" applyFill="1" applyBorder="1" applyAlignment="1">
      <alignment horizontal="center" vertical="center" wrapText="1"/>
    </xf>
    <xf numFmtId="0" fontId="3" fillId="32" borderId="120" xfId="0" applyFont="1" applyFill="1" applyBorder="1" applyAlignment="1">
      <alignment horizontal="center" vertical="center" wrapText="1"/>
    </xf>
    <xf numFmtId="0" fontId="3" fillId="32" borderId="121" xfId="0" applyFont="1" applyFill="1" applyBorder="1" applyAlignment="1">
      <alignment horizontal="center" vertical="center"/>
    </xf>
    <xf numFmtId="0" fontId="3" fillId="32" borderId="122" xfId="0" applyFont="1" applyFill="1" applyBorder="1" applyAlignment="1">
      <alignment horizontal="center" vertical="center"/>
    </xf>
    <xf numFmtId="0" fontId="3" fillId="32" borderId="123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 textRotation="255"/>
    </xf>
    <xf numFmtId="0" fontId="3" fillId="32" borderId="4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rt.jaaf.or.jp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9">
      <selection activeCell="C40" sqref="C40:AC42"/>
    </sheetView>
  </sheetViews>
  <sheetFormatPr defaultColWidth="9.00390625" defaultRowHeight="13.5"/>
  <cols>
    <col min="1" max="1" width="2.875" style="0" customWidth="1"/>
    <col min="2" max="2" width="4.75390625" style="0" customWidth="1"/>
    <col min="3" max="3" width="9.50390625" style="0" customWidth="1"/>
    <col min="4" max="4" width="2.75390625" style="0" customWidth="1"/>
    <col min="5" max="5" width="8.875" style="0" hidden="1" customWidth="1"/>
    <col min="6" max="6" width="5.00390625" style="0" hidden="1" customWidth="1"/>
    <col min="7" max="7" width="6.375" style="0" customWidth="1"/>
    <col min="8" max="8" width="2.875" style="0" customWidth="1"/>
    <col min="9" max="9" width="4.625" style="0" customWidth="1"/>
    <col min="10" max="10" width="11.25390625" style="0" customWidth="1"/>
    <col min="11" max="11" width="2.875" style="0" customWidth="1"/>
    <col min="12" max="12" width="0.2421875" style="0" customWidth="1"/>
    <col min="13" max="13" width="6.25390625" style="0" customWidth="1"/>
    <col min="14" max="14" width="4.00390625" style="0" hidden="1" customWidth="1"/>
    <col min="15" max="15" width="4.00390625" style="0" customWidth="1"/>
    <col min="16" max="16" width="4.50390625" style="0" customWidth="1"/>
    <col min="17" max="17" width="11.125" style="0" customWidth="1"/>
    <col min="18" max="18" width="2.875" style="0" customWidth="1"/>
    <col min="19" max="19" width="0.2421875" style="0" customWidth="1"/>
    <col min="20" max="20" width="10.50390625" style="0" customWidth="1"/>
    <col min="21" max="21" width="5.625" style="0" customWidth="1"/>
    <col min="22" max="22" width="3.50390625" style="0" hidden="1" customWidth="1"/>
    <col min="23" max="23" width="3.50390625" style="0" customWidth="1"/>
    <col min="24" max="24" width="4.625" style="0" customWidth="1"/>
    <col min="25" max="25" width="11.125" style="0" customWidth="1"/>
    <col min="26" max="26" width="3.50390625" style="0" customWidth="1"/>
    <col min="27" max="27" width="0.12890625" style="0" customWidth="1"/>
    <col min="28" max="28" width="4.625" style="0" hidden="1" customWidth="1"/>
    <col min="29" max="29" width="5.75390625" style="0" customWidth="1"/>
    <col min="30" max="30" width="3.75390625" style="0" hidden="1" customWidth="1"/>
  </cols>
  <sheetData>
    <row r="1" spans="1:30" ht="17.25">
      <c r="A1" s="236" t="s">
        <v>682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153"/>
    </row>
    <row r="2" spans="1:30" ht="6" customHeight="1">
      <c r="A2" s="153"/>
      <c r="B2" s="153"/>
      <c r="C2" s="154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1:30" ht="17.25" customHeight="1">
      <c r="A3" s="237" t="s">
        <v>674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130"/>
    </row>
    <row r="4" spans="1:30" ht="15" customHeight="1" thickBot="1">
      <c r="A4" s="238" t="s">
        <v>678</v>
      </c>
      <c r="B4" s="239"/>
      <c r="C4" s="239"/>
      <c r="D4" s="239"/>
      <c r="E4" s="239"/>
      <c r="F4" s="239"/>
      <c r="G4" s="240"/>
      <c r="H4" s="238" t="s">
        <v>679</v>
      </c>
      <c r="I4" s="239"/>
      <c r="J4" s="239"/>
      <c r="K4" s="239"/>
      <c r="L4" s="239"/>
      <c r="M4" s="240"/>
      <c r="N4" s="155"/>
      <c r="O4" s="238" t="s">
        <v>680</v>
      </c>
      <c r="P4" s="239"/>
      <c r="Q4" s="239"/>
      <c r="R4" s="239"/>
      <c r="S4" s="239"/>
      <c r="T4" s="239"/>
      <c r="U4" s="240"/>
      <c r="V4" s="155"/>
      <c r="W4" s="238" t="s">
        <v>681</v>
      </c>
      <c r="X4" s="239"/>
      <c r="Y4" s="239"/>
      <c r="Z4" s="239"/>
      <c r="AA4" s="239"/>
      <c r="AB4" s="239"/>
      <c r="AC4" s="240"/>
      <c r="AD4" s="156"/>
    </row>
    <row r="5" spans="1:30" ht="15" customHeight="1" thickTop="1">
      <c r="A5" s="157">
        <v>1</v>
      </c>
      <c r="B5" s="158" t="s">
        <v>591</v>
      </c>
      <c r="C5" s="158" t="s">
        <v>592</v>
      </c>
      <c r="D5" s="158"/>
      <c r="E5" s="158"/>
      <c r="F5" s="158" t="s">
        <v>593</v>
      </c>
      <c r="G5" s="159">
        <v>0.5625</v>
      </c>
      <c r="H5" s="157">
        <v>1</v>
      </c>
      <c r="I5" s="158" t="s">
        <v>594</v>
      </c>
      <c r="J5" s="158" t="s">
        <v>595</v>
      </c>
      <c r="K5" s="158" t="s">
        <v>596</v>
      </c>
      <c r="L5" s="161" t="s">
        <v>597</v>
      </c>
      <c r="M5" s="159">
        <v>0.4166666666666667</v>
      </c>
      <c r="N5" s="160">
        <v>15</v>
      </c>
      <c r="O5" s="157">
        <v>1</v>
      </c>
      <c r="P5" s="158" t="s">
        <v>598</v>
      </c>
      <c r="Q5" s="158" t="s">
        <v>599</v>
      </c>
      <c r="R5" s="158"/>
      <c r="S5" s="158"/>
      <c r="T5" s="158" t="s">
        <v>593</v>
      </c>
      <c r="U5" s="159">
        <v>0.4166666666666667</v>
      </c>
      <c r="V5" s="160">
        <v>15</v>
      </c>
      <c r="W5" s="157">
        <v>1</v>
      </c>
      <c r="X5" s="158" t="s">
        <v>594</v>
      </c>
      <c r="Y5" s="158" t="s">
        <v>600</v>
      </c>
      <c r="Z5" s="158" t="s">
        <v>596</v>
      </c>
      <c r="AA5" s="161" t="s">
        <v>601</v>
      </c>
      <c r="AB5" s="158"/>
      <c r="AC5" s="159">
        <v>0.4166666666666667</v>
      </c>
      <c r="AD5" s="160">
        <v>20</v>
      </c>
    </row>
    <row r="6" spans="1:30" ht="15" customHeight="1">
      <c r="A6" s="157">
        <v>2</v>
      </c>
      <c r="B6" s="158" t="s">
        <v>594</v>
      </c>
      <c r="C6" s="158" t="s">
        <v>602</v>
      </c>
      <c r="D6" s="158" t="s">
        <v>596</v>
      </c>
      <c r="E6" s="161" t="s">
        <v>603</v>
      </c>
      <c r="F6" s="161"/>
      <c r="G6" s="159">
        <v>0.5694444444444444</v>
      </c>
      <c r="H6" s="157">
        <v>2</v>
      </c>
      <c r="I6" s="158" t="s">
        <v>604</v>
      </c>
      <c r="J6" s="158" t="s">
        <v>605</v>
      </c>
      <c r="K6" s="158" t="s">
        <v>596</v>
      </c>
      <c r="L6" s="161" t="s">
        <v>606</v>
      </c>
      <c r="M6" s="159">
        <v>0.42708333333333337</v>
      </c>
      <c r="N6" s="160">
        <v>25</v>
      </c>
      <c r="O6" s="157">
        <v>2</v>
      </c>
      <c r="P6" s="158" t="s">
        <v>594</v>
      </c>
      <c r="Q6" s="158" t="s">
        <v>607</v>
      </c>
      <c r="R6" s="158" t="s">
        <v>596</v>
      </c>
      <c r="S6" s="158"/>
      <c r="T6" s="158"/>
      <c r="U6" s="159">
        <v>0.42708333333333337</v>
      </c>
      <c r="V6" s="160">
        <v>40</v>
      </c>
      <c r="W6" s="157">
        <v>2</v>
      </c>
      <c r="X6" s="158" t="s">
        <v>608</v>
      </c>
      <c r="Y6" s="158" t="s">
        <v>609</v>
      </c>
      <c r="Z6" s="158" t="s">
        <v>596</v>
      </c>
      <c r="AA6" s="161" t="s">
        <v>606</v>
      </c>
      <c r="AB6" s="158"/>
      <c r="AC6" s="159">
        <v>0.4305555555555556</v>
      </c>
      <c r="AD6" s="160">
        <v>20</v>
      </c>
    </row>
    <row r="7" spans="1:30" ht="15" customHeight="1">
      <c r="A7" s="157">
        <v>3</v>
      </c>
      <c r="B7" s="158" t="s">
        <v>604</v>
      </c>
      <c r="C7" s="158" t="s">
        <v>610</v>
      </c>
      <c r="D7" s="158" t="s">
        <v>596</v>
      </c>
      <c r="E7" s="161" t="s">
        <v>611</v>
      </c>
      <c r="F7" s="161" t="s">
        <v>612</v>
      </c>
      <c r="G7" s="159">
        <v>0.5972222222222222</v>
      </c>
      <c r="H7" s="157">
        <v>3</v>
      </c>
      <c r="I7" s="158" t="s">
        <v>591</v>
      </c>
      <c r="J7" s="158" t="s">
        <v>613</v>
      </c>
      <c r="K7" s="158"/>
      <c r="L7" s="158"/>
      <c r="M7" s="159">
        <v>0.4444444444444445</v>
      </c>
      <c r="N7" s="160">
        <v>15</v>
      </c>
      <c r="O7" s="157">
        <v>3</v>
      </c>
      <c r="P7" s="158" t="s">
        <v>608</v>
      </c>
      <c r="Q7" s="158" t="s">
        <v>607</v>
      </c>
      <c r="R7" s="158" t="s">
        <v>596</v>
      </c>
      <c r="S7" s="161" t="s">
        <v>601</v>
      </c>
      <c r="T7" s="161"/>
      <c r="U7" s="159">
        <v>0.45486111111111116</v>
      </c>
      <c r="V7" s="160">
        <v>30</v>
      </c>
      <c r="W7" s="157">
        <v>3</v>
      </c>
      <c r="X7" s="158" t="s">
        <v>594</v>
      </c>
      <c r="Y7" s="158" t="s">
        <v>607</v>
      </c>
      <c r="Z7" s="158" t="s">
        <v>615</v>
      </c>
      <c r="AA7" s="158"/>
      <c r="AB7" s="158"/>
      <c r="AC7" s="159">
        <v>0.4444444444444445</v>
      </c>
      <c r="AD7" s="160">
        <v>10</v>
      </c>
    </row>
    <row r="8" spans="1:30" ht="15" customHeight="1">
      <c r="A8" s="157"/>
      <c r="B8" s="158"/>
      <c r="C8" s="158"/>
      <c r="D8" s="158"/>
      <c r="E8" s="161"/>
      <c r="F8" s="161" t="s">
        <v>616</v>
      </c>
      <c r="G8" s="159">
        <v>0.6180555555555556</v>
      </c>
      <c r="H8" s="157">
        <v>4</v>
      </c>
      <c r="I8" s="158" t="s">
        <v>608</v>
      </c>
      <c r="J8" s="158" t="s">
        <v>617</v>
      </c>
      <c r="K8" s="158" t="s">
        <v>596</v>
      </c>
      <c r="L8" s="161"/>
      <c r="M8" s="159">
        <v>0.45486111111111116</v>
      </c>
      <c r="N8" s="160">
        <v>60</v>
      </c>
      <c r="O8" s="157"/>
      <c r="U8" s="159">
        <v>0.4756944444444445</v>
      </c>
      <c r="V8" s="160">
        <v>30</v>
      </c>
      <c r="W8" s="157">
        <v>4</v>
      </c>
      <c r="X8" s="158" t="s">
        <v>608</v>
      </c>
      <c r="Y8" s="158" t="s">
        <v>618</v>
      </c>
      <c r="Z8" s="158" t="s">
        <v>615</v>
      </c>
      <c r="AA8" s="158"/>
      <c r="AB8" s="158"/>
      <c r="AC8" s="159">
        <v>0.4513888888888889</v>
      </c>
      <c r="AD8" s="160">
        <v>15</v>
      </c>
    </row>
    <row r="9" spans="1:30" ht="15" customHeight="1">
      <c r="A9" s="157">
        <v>4</v>
      </c>
      <c r="B9" s="158" t="s">
        <v>594</v>
      </c>
      <c r="C9" s="158" t="s">
        <v>617</v>
      </c>
      <c r="D9" s="158" t="s">
        <v>596</v>
      </c>
      <c r="E9" s="161" t="s">
        <v>619</v>
      </c>
      <c r="F9" s="161"/>
      <c r="G9" s="159">
        <v>0.638888888888889</v>
      </c>
      <c r="H9" s="157">
        <v>5</v>
      </c>
      <c r="I9" s="158" t="s">
        <v>594</v>
      </c>
      <c r="J9" s="158" t="s">
        <v>620</v>
      </c>
      <c r="K9" s="158" t="s">
        <v>596</v>
      </c>
      <c r="L9" s="161" t="s">
        <v>611</v>
      </c>
      <c r="M9" s="159">
        <v>0.49652777777777785</v>
      </c>
      <c r="N9" s="160">
        <v>20</v>
      </c>
      <c r="O9" s="157">
        <v>4</v>
      </c>
      <c r="P9" s="158" t="s">
        <v>594</v>
      </c>
      <c r="Q9" s="158" t="s">
        <v>621</v>
      </c>
      <c r="R9" s="158" t="s">
        <v>596</v>
      </c>
      <c r="S9" s="161" t="s">
        <v>622</v>
      </c>
      <c r="T9" s="161" t="s">
        <v>623</v>
      </c>
      <c r="U9" s="159">
        <v>0.4965277777777778</v>
      </c>
      <c r="V9" s="160">
        <v>40</v>
      </c>
      <c r="W9" s="157">
        <v>5</v>
      </c>
      <c r="X9" s="158" t="s">
        <v>594</v>
      </c>
      <c r="Y9" s="158" t="s">
        <v>621</v>
      </c>
      <c r="Z9" s="158" t="s">
        <v>615</v>
      </c>
      <c r="AA9" s="158"/>
      <c r="AB9" s="158"/>
      <c r="AC9" s="159">
        <v>0.4618055555555556</v>
      </c>
      <c r="AD9" s="160">
        <v>10</v>
      </c>
    </row>
    <row r="10" spans="1:30" ht="15" customHeight="1">
      <c r="A10" s="157">
        <v>5</v>
      </c>
      <c r="B10" s="158" t="s">
        <v>608</v>
      </c>
      <c r="C10" s="158" t="s">
        <v>624</v>
      </c>
      <c r="D10" s="158" t="s">
        <v>615</v>
      </c>
      <c r="E10" s="161" t="s">
        <v>625</v>
      </c>
      <c r="F10" s="161" t="s">
        <v>626</v>
      </c>
      <c r="G10" s="159">
        <v>0.6666666666666667</v>
      </c>
      <c r="H10" s="157"/>
      <c r="I10" s="158"/>
      <c r="J10" s="158"/>
      <c r="K10" s="158"/>
      <c r="L10" s="161"/>
      <c r="M10" s="159">
        <v>0.5104166666666667</v>
      </c>
      <c r="N10" s="160">
        <v>20</v>
      </c>
      <c r="O10" s="157">
        <v>5</v>
      </c>
      <c r="P10" s="158" t="s">
        <v>608</v>
      </c>
      <c r="Q10" s="158" t="s">
        <v>621</v>
      </c>
      <c r="R10" s="158" t="s">
        <v>596</v>
      </c>
      <c r="S10" s="161"/>
      <c r="T10" s="161" t="s">
        <v>627</v>
      </c>
      <c r="U10" s="159">
        <v>0.5243055555555556</v>
      </c>
      <c r="V10" s="160">
        <v>25</v>
      </c>
      <c r="W10" s="157">
        <v>6</v>
      </c>
      <c r="X10" s="158" t="s">
        <v>608</v>
      </c>
      <c r="Y10" s="158" t="s">
        <v>621</v>
      </c>
      <c r="Z10" s="158" t="s">
        <v>615</v>
      </c>
      <c r="AA10" s="158"/>
      <c r="AB10" s="158"/>
      <c r="AC10" s="159">
        <v>0.46875</v>
      </c>
      <c r="AD10" s="160">
        <v>10</v>
      </c>
    </row>
    <row r="11" spans="1:30" ht="15" customHeight="1">
      <c r="A11" s="157"/>
      <c r="B11" s="158"/>
      <c r="C11" s="158"/>
      <c r="D11" s="158"/>
      <c r="E11" s="161"/>
      <c r="F11" s="161" t="s">
        <v>628</v>
      </c>
      <c r="G11" s="159">
        <v>0.6840277777777779</v>
      </c>
      <c r="H11" s="157">
        <v>6</v>
      </c>
      <c r="I11" s="158" t="s">
        <v>608</v>
      </c>
      <c r="J11" s="158" t="s">
        <v>620</v>
      </c>
      <c r="K11" s="158" t="s">
        <v>596</v>
      </c>
      <c r="L11" s="161"/>
      <c r="M11" s="159">
        <v>0.5243055555555556</v>
      </c>
      <c r="N11" s="160">
        <v>30</v>
      </c>
      <c r="O11" s="157"/>
      <c r="P11" s="158" t="s">
        <v>629</v>
      </c>
      <c r="Q11" s="158" t="s">
        <v>629</v>
      </c>
      <c r="R11" s="158" t="s">
        <v>629</v>
      </c>
      <c r="S11" s="161" t="s">
        <v>630</v>
      </c>
      <c r="T11" s="161" t="s">
        <v>629</v>
      </c>
      <c r="U11" s="159">
        <v>0.5416666666666667</v>
      </c>
      <c r="V11" s="160">
        <v>35</v>
      </c>
      <c r="W11" s="157">
        <v>7</v>
      </c>
      <c r="X11" s="158" t="s">
        <v>594</v>
      </c>
      <c r="Y11" s="158" t="s">
        <v>631</v>
      </c>
      <c r="Z11" s="158" t="s">
        <v>615</v>
      </c>
      <c r="AA11" s="158"/>
      <c r="AB11" s="158"/>
      <c r="AC11" s="159">
        <v>0.4756944444444444</v>
      </c>
      <c r="AD11" s="160">
        <v>20</v>
      </c>
    </row>
    <row r="12" spans="1:30" ht="15" customHeight="1">
      <c r="A12" s="157">
        <v>6</v>
      </c>
      <c r="B12" s="158" t="s">
        <v>594</v>
      </c>
      <c r="C12" s="158" t="s">
        <v>602</v>
      </c>
      <c r="D12" s="158" t="s">
        <v>632</v>
      </c>
      <c r="E12" s="161" t="s">
        <v>614</v>
      </c>
      <c r="F12" s="161"/>
      <c r="G12" s="159">
        <v>0.7013888888888891</v>
      </c>
      <c r="H12" s="157"/>
      <c r="I12" s="158" t="s">
        <v>633</v>
      </c>
      <c r="J12" s="158" t="s">
        <v>633</v>
      </c>
      <c r="K12" s="158" t="s">
        <v>633</v>
      </c>
      <c r="L12" s="161" t="s">
        <v>634</v>
      </c>
      <c r="M12" s="159">
        <v>0.545138888888889</v>
      </c>
      <c r="N12" s="160">
        <v>30</v>
      </c>
      <c r="O12" s="157">
        <v>6</v>
      </c>
      <c r="P12" s="158" t="s">
        <v>608</v>
      </c>
      <c r="Q12" s="158" t="s">
        <v>635</v>
      </c>
      <c r="R12" s="158" t="s">
        <v>615</v>
      </c>
      <c r="S12" s="161" t="s">
        <v>636</v>
      </c>
      <c r="T12" s="161" t="s">
        <v>637</v>
      </c>
      <c r="U12" s="159">
        <v>0.5659722222222223</v>
      </c>
      <c r="V12" s="160">
        <v>25</v>
      </c>
      <c r="W12" s="157"/>
      <c r="X12" s="158"/>
      <c r="Y12" s="158"/>
      <c r="Z12" s="158"/>
      <c r="AA12" s="158"/>
      <c r="AB12" s="158"/>
      <c r="AC12" s="159">
        <v>0.4895833333333333</v>
      </c>
      <c r="AD12" s="160">
        <v>20</v>
      </c>
    </row>
    <row r="13" spans="1:30" ht="15" customHeight="1">
      <c r="A13" s="157">
        <v>7</v>
      </c>
      <c r="B13" s="158" t="s">
        <v>608</v>
      </c>
      <c r="C13" s="158" t="s">
        <v>602</v>
      </c>
      <c r="D13" s="158" t="s">
        <v>632</v>
      </c>
      <c r="E13" s="161" t="s">
        <v>614</v>
      </c>
      <c r="F13" s="161"/>
      <c r="G13" s="159">
        <v>0.7118055555555557</v>
      </c>
      <c r="H13" s="157">
        <v>7</v>
      </c>
      <c r="I13" s="158" t="s">
        <v>594</v>
      </c>
      <c r="J13" s="158" t="s">
        <v>638</v>
      </c>
      <c r="K13" s="158" t="s">
        <v>596</v>
      </c>
      <c r="L13" s="161"/>
      <c r="M13" s="159">
        <v>0.5659722222222223</v>
      </c>
      <c r="N13" s="160">
        <v>15</v>
      </c>
      <c r="O13" s="157"/>
      <c r="P13" s="158" t="s">
        <v>629</v>
      </c>
      <c r="Q13" s="158" t="s">
        <v>629</v>
      </c>
      <c r="R13" s="158" t="s">
        <v>629</v>
      </c>
      <c r="S13" s="161"/>
      <c r="T13" s="161" t="s">
        <v>639</v>
      </c>
      <c r="U13" s="159">
        <v>0.5833333333333335</v>
      </c>
      <c r="V13" s="160">
        <v>25</v>
      </c>
      <c r="W13" s="157">
        <v>8</v>
      </c>
      <c r="X13" s="158" t="s">
        <v>594</v>
      </c>
      <c r="Y13" s="158" t="s">
        <v>600</v>
      </c>
      <c r="Z13" s="158" t="s">
        <v>615</v>
      </c>
      <c r="AA13" s="158"/>
      <c r="AB13" s="158"/>
      <c r="AC13" s="159">
        <v>0.5034722222222222</v>
      </c>
      <c r="AD13" s="160">
        <v>15</v>
      </c>
    </row>
    <row r="14" spans="1:30" ht="15" customHeight="1">
      <c r="A14" s="157">
        <v>8</v>
      </c>
      <c r="B14" s="158" t="s">
        <v>608</v>
      </c>
      <c r="C14" s="158" t="s">
        <v>624</v>
      </c>
      <c r="D14" s="158" t="s">
        <v>615</v>
      </c>
      <c r="E14" s="158"/>
      <c r="F14" s="158"/>
      <c r="G14" s="159">
        <v>0.7222222222222223</v>
      </c>
      <c r="H14" s="157">
        <v>8</v>
      </c>
      <c r="I14" s="158" t="s">
        <v>604</v>
      </c>
      <c r="J14" s="158" t="s">
        <v>640</v>
      </c>
      <c r="K14" s="158" t="s">
        <v>596</v>
      </c>
      <c r="L14" s="161" t="s">
        <v>641</v>
      </c>
      <c r="M14" s="159">
        <v>0.576388888888889</v>
      </c>
      <c r="N14" s="160">
        <v>25</v>
      </c>
      <c r="O14" s="157">
        <v>7</v>
      </c>
      <c r="P14" s="158" t="s">
        <v>594</v>
      </c>
      <c r="Q14" s="158" t="s">
        <v>621</v>
      </c>
      <c r="R14" s="158" t="s">
        <v>632</v>
      </c>
      <c r="S14" s="161" t="s">
        <v>642</v>
      </c>
      <c r="T14" s="161" t="s">
        <v>643</v>
      </c>
      <c r="U14" s="159">
        <v>0.6006944444444446</v>
      </c>
      <c r="V14" s="160">
        <v>15</v>
      </c>
      <c r="W14" s="157">
        <v>9</v>
      </c>
      <c r="X14" s="158" t="s">
        <v>608</v>
      </c>
      <c r="Y14" s="158" t="s">
        <v>609</v>
      </c>
      <c r="Z14" s="158" t="s">
        <v>615</v>
      </c>
      <c r="AA14" s="158"/>
      <c r="AB14" s="162"/>
      <c r="AC14" s="159">
        <v>0.5138888888888888</v>
      </c>
      <c r="AD14" s="160">
        <v>20</v>
      </c>
    </row>
    <row r="15" spans="1:30" ht="15" customHeight="1">
      <c r="A15" s="157"/>
      <c r="B15" s="158"/>
      <c r="C15" s="158"/>
      <c r="D15" s="158"/>
      <c r="E15" s="158"/>
      <c r="F15" s="158"/>
      <c r="G15" s="159">
        <v>0.7395833333333335</v>
      </c>
      <c r="H15" s="157">
        <v>9</v>
      </c>
      <c r="I15" s="158" t="s">
        <v>594</v>
      </c>
      <c r="J15" s="158" t="s">
        <v>620</v>
      </c>
      <c r="K15" s="158" t="s">
        <v>632</v>
      </c>
      <c r="L15" s="161" t="s">
        <v>644</v>
      </c>
      <c r="M15" s="159">
        <v>0.59375</v>
      </c>
      <c r="N15" s="160">
        <v>20</v>
      </c>
      <c r="O15" s="157">
        <v>8</v>
      </c>
      <c r="P15" s="158" t="s">
        <v>608</v>
      </c>
      <c r="Q15" s="158" t="s">
        <v>621</v>
      </c>
      <c r="R15" s="158" t="s">
        <v>632</v>
      </c>
      <c r="S15" s="161"/>
      <c r="T15" s="163">
        <v>3</v>
      </c>
      <c r="U15" s="159">
        <v>0.6111111111111113</v>
      </c>
      <c r="V15" s="160">
        <v>15</v>
      </c>
      <c r="W15" s="157">
        <v>10</v>
      </c>
      <c r="X15" s="158" t="s">
        <v>598</v>
      </c>
      <c r="Y15" s="158" t="s">
        <v>645</v>
      </c>
      <c r="Z15" s="158" t="s">
        <v>646</v>
      </c>
      <c r="AA15" s="158"/>
      <c r="AB15" s="158"/>
      <c r="AC15" s="159">
        <v>0.5277777777777777</v>
      </c>
      <c r="AD15" s="160">
        <v>30</v>
      </c>
    </row>
    <row r="16" spans="1:30" ht="15" customHeight="1">
      <c r="A16" s="157">
        <v>9</v>
      </c>
      <c r="B16" s="158" t="s">
        <v>591</v>
      </c>
      <c r="C16" s="158" t="s">
        <v>647</v>
      </c>
      <c r="D16" s="158"/>
      <c r="E16" s="158"/>
      <c r="F16" s="158" t="s">
        <v>593</v>
      </c>
      <c r="G16" s="159">
        <v>0.7638888888888891</v>
      </c>
      <c r="H16" s="157">
        <v>10</v>
      </c>
      <c r="I16" s="158" t="s">
        <v>608</v>
      </c>
      <c r="J16" s="158" t="s">
        <v>620</v>
      </c>
      <c r="K16" s="158" t="s">
        <v>632</v>
      </c>
      <c r="L16" s="161"/>
      <c r="M16" s="159">
        <v>0.607638888888889</v>
      </c>
      <c r="N16" s="160">
        <v>20</v>
      </c>
      <c r="O16" s="157">
        <v>9</v>
      </c>
      <c r="P16" s="158" t="s">
        <v>594</v>
      </c>
      <c r="Q16" s="158" t="s">
        <v>607</v>
      </c>
      <c r="R16" s="158" t="s">
        <v>632</v>
      </c>
      <c r="S16" s="161" t="s">
        <v>614</v>
      </c>
      <c r="T16" s="161"/>
      <c r="U16" s="159">
        <v>0.6215277777777779</v>
      </c>
      <c r="V16" s="160">
        <v>20</v>
      </c>
      <c r="W16" s="157">
        <v>11</v>
      </c>
      <c r="X16" s="158" t="s">
        <v>594</v>
      </c>
      <c r="Y16" s="158" t="s">
        <v>648</v>
      </c>
      <c r="Z16" s="158" t="s">
        <v>615</v>
      </c>
      <c r="AA16" s="158"/>
      <c r="AB16" s="158"/>
      <c r="AC16" s="159">
        <v>0.548611111111111</v>
      </c>
      <c r="AD16" s="160">
        <v>10</v>
      </c>
    </row>
    <row r="17" spans="1:30" ht="15" customHeight="1">
      <c r="A17" s="157">
        <v>10</v>
      </c>
      <c r="B17" s="158" t="s">
        <v>594</v>
      </c>
      <c r="C17" s="158" t="s">
        <v>602</v>
      </c>
      <c r="D17" s="158" t="s">
        <v>615</v>
      </c>
      <c r="E17" s="158"/>
      <c r="F17" s="158"/>
      <c r="G17" s="159">
        <v>0.7708333333333335</v>
      </c>
      <c r="H17" s="157">
        <v>11</v>
      </c>
      <c r="I17" s="158" t="s">
        <v>594</v>
      </c>
      <c r="J17" s="158" t="s">
        <v>649</v>
      </c>
      <c r="K17" s="158" t="s">
        <v>615</v>
      </c>
      <c r="L17" s="161" t="s">
        <v>650</v>
      </c>
      <c r="M17" s="159">
        <v>0.6215277777777778</v>
      </c>
      <c r="N17" s="160">
        <v>30</v>
      </c>
      <c r="O17" s="157">
        <v>10</v>
      </c>
      <c r="P17" s="158" t="s">
        <v>608</v>
      </c>
      <c r="Q17" s="158" t="s">
        <v>607</v>
      </c>
      <c r="R17" s="158" t="s">
        <v>632</v>
      </c>
      <c r="S17" s="161" t="s">
        <v>614</v>
      </c>
      <c r="T17" s="161"/>
      <c r="U17" s="159">
        <v>0.6354166666666667</v>
      </c>
      <c r="V17" s="160">
        <v>25</v>
      </c>
      <c r="W17" s="157">
        <v>12</v>
      </c>
      <c r="X17" s="158" t="s">
        <v>608</v>
      </c>
      <c r="Y17" s="158" t="s">
        <v>651</v>
      </c>
      <c r="Z17" s="158" t="s">
        <v>615</v>
      </c>
      <c r="AA17" s="158"/>
      <c r="AB17" s="158"/>
      <c r="AC17" s="159">
        <v>0.5555555555555555</v>
      </c>
      <c r="AD17" s="164"/>
    </row>
    <row r="18" spans="1:30" ht="15" customHeight="1">
      <c r="A18" s="157">
        <v>11</v>
      </c>
      <c r="B18" s="158" t="s">
        <v>608</v>
      </c>
      <c r="C18" s="158" t="s">
        <v>602</v>
      </c>
      <c r="D18" s="158" t="s">
        <v>615</v>
      </c>
      <c r="E18" s="158"/>
      <c r="F18" s="158"/>
      <c r="G18" s="159">
        <v>0.7743055555555557</v>
      </c>
      <c r="H18" s="157">
        <v>12</v>
      </c>
      <c r="I18" s="158" t="s">
        <v>594</v>
      </c>
      <c r="J18" s="158" t="s">
        <v>638</v>
      </c>
      <c r="K18" s="158" t="s">
        <v>615</v>
      </c>
      <c r="L18" s="161" t="s">
        <v>650</v>
      </c>
      <c r="M18" s="159">
        <v>0.6423611111111112</v>
      </c>
      <c r="N18" s="160">
        <v>10</v>
      </c>
      <c r="O18" s="157">
        <v>11</v>
      </c>
      <c r="P18" s="158" t="s">
        <v>598</v>
      </c>
      <c r="Q18" s="158" t="s">
        <v>652</v>
      </c>
      <c r="R18" s="158" t="s">
        <v>646</v>
      </c>
      <c r="S18" s="161"/>
      <c r="T18" s="161"/>
      <c r="U18" s="159">
        <v>0.6527777777777779</v>
      </c>
      <c r="V18" s="160">
        <v>20</v>
      </c>
      <c r="W18" s="157"/>
      <c r="X18" s="158"/>
      <c r="Y18" s="158"/>
      <c r="Z18" s="158"/>
      <c r="AA18" s="158"/>
      <c r="AB18" s="158"/>
      <c r="AC18" s="159"/>
      <c r="AD18" s="164"/>
    </row>
    <row r="19" spans="1:30" ht="15" customHeight="1">
      <c r="A19" s="157"/>
      <c r="B19" s="158"/>
      <c r="C19" s="158"/>
      <c r="D19" s="158"/>
      <c r="E19" s="158"/>
      <c r="F19" s="158"/>
      <c r="G19" s="165"/>
      <c r="H19" s="157">
        <v>13</v>
      </c>
      <c r="I19" s="158" t="s">
        <v>608</v>
      </c>
      <c r="J19" s="158" t="s">
        <v>638</v>
      </c>
      <c r="K19" s="158" t="s">
        <v>615</v>
      </c>
      <c r="L19" s="161" t="s">
        <v>653</v>
      </c>
      <c r="M19" s="159">
        <v>0.6493055555555556</v>
      </c>
      <c r="N19" s="160">
        <v>10</v>
      </c>
      <c r="O19" s="157">
        <v>12</v>
      </c>
      <c r="P19" s="158" t="s">
        <v>594</v>
      </c>
      <c r="Q19" s="158" t="s">
        <v>648</v>
      </c>
      <c r="R19" s="158" t="s">
        <v>596</v>
      </c>
      <c r="S19" s="161" t="s">
        <v>601</v>
      </c>
      <c r="T19" s="161"/>
      <c r="U19" s="159">
        <v>0.6666666666666667</v>
      </c>
      <c r="V19" s="160">
        <v>20</v>
      </c>
      <c r="W19" s="157"/>
      <c r="X19" s="158"/>
      <c r="Y19" s="158"/>
      <c r="Z19" s="158"/>
      <c r="AA19" s="158"/>
      <c r="AB19" s="158"/>
      <c r="AC19" s="159"/>
      <c r="AD19" s="164"/>
    </row>
    <row r="20" spans="1:30" ht="15" customHeight="1">
      <c r="A20" s="157"/>
      <c r="B20" s="158"/>
      <c r="C20" s="158"/>
      <c r="D20" s="158"/>
      <c r="E20" s="158"/>
      <c r="F20" s="158"/>
      <c r="G20" s="159"/>
      <c r="H20" s="157">
        <v>14</v>
      </c>
      <c r="I20" s="158" t="s">
        <v>594</v>
      </c>
      <c r="J20" s="158" t="s">
        <v>620</v>
      </c>
      <c r="K20" s="158" t="s">
        <v>615</v>
      </c>
      <c r="L20" s="161"/>
      <c r="M20" s="159">
        <v>0.65625</v>
      </c>
      <c r="N20" s="160">
        <v>5</v>
      </c>
      <c r="O20" s="157">
        <v>13</v>
      </c>
      <c r="P20" s="158" t="s">
        <v>608</v>
      </c>
      <c r="Q20" s="158" t="s">
        <v>648</v>
      </c>
      <c r="R20" s="158" t="s">
        <v>596</v>
      </c>
      <c r="S20" s="158"/>
      <c r="T20" s="162" t="s">
        <v>593</v>
      </c>
      <c r="U20" s="159">
        <v>0.6805555555555556</v>
      </c>
      <c r="V20" s="160">
        <v>35</v>
      </c>
      <c r="W20" s="157"/>
      <c r="X20" s="158"/>
      <c r="Y20" s="158"/>
      <c r="Z20" s="158"/>
      <c r="AA20" s="158"/>
      <c r="AB20" s="158"/>
      <c r="AC20" s="159"/>
      <c r="AD20" s="164"/>
    </row>
    <row r="21" spans="1:30" ht="15" customHeight="1">
      <c r="A21" s="157"/>
      <c r="B21" s="158"/>
      <c r="C21" s="158"/>
      <c r="D21" s="158"/>
      <c r="E21" s="158"/>
      <c r="F21" s="158"/>
      <c r="G21" s="159"/>
      <c r="H21" s="157">
        <v>15</v>
      </c>
      <c r="I21" s="158" t="s">
        <v>608</v>
      </c>
      <c r="J21" s="158" t="s">
        <v>620</v>
      </c>
      <c r="K21" s="158" t="s">
        <v>615</v>
      </c>
      <c r="L21" s="161"/>
      <c r="M21" s="159">
        <v>0.6597222222222222</v>
      </c>
      <c r="N21" s="160">
        <v>5</v>
      </c>
      <c r="O21" s="157"/>
      <c r="P21" s="158"/>
      <c r="Q21" s="158"/>
      <c r="R21" s="158"/>
      <c r="S21" s="161"/>
      <c r="T21" s="158"/>
      <c r="U21" s="159"/>
      <c r="V21" s="160"/>
      <c r="W21" s="157"/>
      <c r="X21" s="158"/>
      <c r="Y21" s="158"/>
      <c r="Z21" s="158"/>
      <c r="AA21" s="158"/>
      <c r="AB21" s="158"/>
      <c r="AC21" s="159"/>
      <c r="AD21" s="164"/>
    </row>
    <row r="22" spans="1:30" ht="15" customHeight="1">
      <c r="A22" s="157"/>
      <c r="B22" s="158"/>
      <c r="C22" s="158"/>
      <c r="D22" s="158"/>
      <c r="E22" s="158"/>
      <c r="F22" s="158"/>
      <c r="G22" s="159"/>
      <c r="H22" s="157">
        <v>16</v>
      </c>
      <c r="I22" s="158" t="s">
        <v>608</v>
      </c>
      <c r="J22" s="158" t="s">
        <v>654</v>
      </c>
      <c r="K22" s="158" t="s">
        <v>615</v>
      </c>
      <c r="L22" s="161"/>
      <c r="M22" s="159">
        <v>0.6631944444444444</v>
      </c>
      <c r="N22" s="160">
        <v>35</v>
      </c>
      <c r="O22" s="157"/>
      <c r="P22" s="158"/>
      <c r="Q22" s="158"/>
      <c r="R22" s="158"/>
      <c r="S22" s="161"/>
      <c r="T22" s="158"/>
      <c r="U22" s="159"/>
      <c r="V22" s="160"/>
      <c r="W22" s="157"/>
      <c r="X22" s="158"/>
      <c r="Y22" s="158"/>
      <c r="Z22" s="158"/>
      <c r="AA22" s="158"/>
      <c r="AB22" s="158"/>
      <c r="AC22" s="159"/>
      <c r="AD22" s="164"/>
    </row>
    <row r="23" spans="1:30" ht="15" customHeight="1">
      <c r="A23" s="157"/>
      <c r="B23" s="158"/>
      <c r="C23" s="158"/>
      <c r="D23" s="158"/>
      <c r="E23" s="158"/>
      <c r="F23" s="158"/>
      <c r="G23" s="165"/>
      <c r="H23" s="157">
        <v>17</v>
      </c>
      <c r="I23" s="158" t="s">
        <v>594</v>
      </c>
      <c r="J23" s="158" t="s">
        <v>617</v>
      </c>
      <c r="K23" s="158" t="s">
        <v>615</v>
      </c>
      <c r="L23" s="158"/>
      <c r="M23" s="159">
        <v>0.6875</v>
      </c>
      <c r="N23" s="160">
        <v>15</v>
      </c>
      <c r="O23" s="157"/>
      <c r="P23" s="158"/>
      <c r="Q23" s="158"/>
      <c r="R23" s="158"/>
      <c r="S23" s="161"/>
      <c r="T23" s="158"/>
      <c r="U23" s="159"/>
      <c r="V23" s="164"/>
      <c r="W23" s="157"/>
      <c r="X23" s="158"/>
      <c r="Y23" s="158"/>
      <c r="Z23" s="158"/>
      <c r="AA23" s="158"/>
      <c r="AB23" s="158"/>
      <c r="AC23" s="159"/>
      <c r="AD23" s="158"/>
    </row>
    <row r="24" spans="1:30" ht="15.75" customHeight="1">
      <c r="A24" s="157"/>
      <c r="B24" s="158"/>
      <c r="C24" s="158"/>
      <c r="D24" s="158"/>
      <c r="E24" s="158"/>
      <c r="F24" s="158"/>
      <c r="G24" s="165"/>
      <c r="H24" s="157">
        <v>18</v>
      </c>
      <c r="I24" s="158" t="s">
        <v>608</v>
      </c>
      <c r="J24" s="158" t="s">
        <v>617</v>
      </c>
      <c r="K24" s="158" t="s">
        <v>615</v>
      </c>
      <c r="L24" s="161" t="s">
        <v>656</v>
      </c>
      <c r="M24" s="159">
        <v>0.6979166666666666</v>
      </c>
      <c r="N24" s="160">
        <v>15</v>
      </c>
      <c r="O24" s="157"/>
      <c r="P24" s="158"/>
      <c r="Q24" s="158"/>
      <c r="R24" s="158"/>
      <c r="S24" s="158"/>
      <c r="T24" s="158"/>
      <c r="U24" s="166"/>
      <c r="V24" s="164"/>
      <c r="W24" s="157"/>
      <c r="X24" s="158"/>
      <c r="Y24" s="158"/>
      <c r="Z24" s="158"/>
      <c r="AA24" s="158"/>
      <c r="AB24" s="158"/>
      <c r="AC24" s="159"/>
      <c r="AD24" s="158"/>
    </row>
    <row r="25" spans="1:30" ht="2.25" customHeight="1" hidden="1">
      <c r="A25" s="157"/>
      <c r="B25" s="158"/>
      <c r="C25" s="158"/>
      <c r="D25" s="158"/>
      <c r="E25" s="158"/>
      <c r="F25" s="158"/>
      <c r="G25" s="165"/>
      <c r="H25" s="157"/>
      <c r="I25" s="158"/>
      <c r="J25" s="158"/>
      <c r="K25" s="158"/>
      <c r="L25" s="158"/>
      <c r="M25" s="159">
        <v>0.7083333333333333</v>
      </c>
      <c r="N25" s="160"/>
      <c r="O25" s="157"/>
      <c r="P25" s="158"/>
      <c r="Q25" s="158"/>
      <c r="R25" s="158"/>
      <c r="S25" s="158"/>
      <c r="T25" s="158"/>
      <c r="U25" s="166"/>
      <c r="V25" s="164"/>
      <c r="W25" s="157"/>
      <c r="X25" s="158"/>
      <c r="Y25" s="158"/>
      <c r="Z25" s="158"/>
      <c r="AA25" s="158"/>
      <c r="AB25" s="158"/>
      <c r="AC25" s="159"/>
      <c r="AD25" s="158"/>
    </row>
    <row r="26" spans="1:30" ht="15" customHeight="1" hidden="1">
      <c r="A26" s="157"/>
      <c r="B26" s="158"/>
      <c r="C26" s="158"/>
      <c r="D26" s="158"/>
      <c r="E26" s="158"/>
      <c r="F26" s="158"/>
      <c r="G26" s="165"/>
      <c r="H26" s="157"/>
      <c r="I26" s="158"/>
      <c r="J26" s="158"/>
      <c r="K26" s="158"/>
      <c r="L26" s="158"/>
      <c r="M26" s="159">
        <v>0.7083333333333333</v>
      </c>
      <c r="N26" s="160"/>
      <c r="O26" s="157"/>
      <c r="P26" s="158"/>
      <c r="Q26" s="158"/>
      <c r="R26" s="158"/>
      <c r="S26" s="158"/>
      <c r="T26" s="158"/>
      <c r="U26" s="166"/>
      <c r="V26" s="164"/>
      <c r="W26" s="157"/>
      <c r="X26" s="158"/>
      <c r="Y26" s="158"/>
      <c r="Z26" s="158"/>
      <c r="AA26" s="158"/>
      <c r="AB26" s="162"/>
      <c r="AC26" s="159"/>
      <c r="AD26" s="158"/>
    </row>
    <row r="27" spans="1:30" ht="15" customHeight="1" hidden="1">
      <c r="A27" s="157"/>
      <c r="B27" s="158"/>
      <c r="C27" s="158"/>
      <c r="D27" s="158"/>
      <c r="E27" s="158"/>
      <c r="F27" s="158"/>
      <c r="G27" s="165"/>
      <c r="H27" s="157"/>
      <c r="I27" s="158"/>
      <c r="J27" s="158"/>
      <c r="K27" s="158"/>
      <c r="L27" s="158"/>
      <c r="M27" s="159">
        <v>0.7083333333333333</v>
      </c>
      <c r="N27" s="160"/>
      <c r="O27" s="157"/>
      <c r="P27" s="158"/>
      <c r="Q27" s="158"/>
      <c r="R27" s="158"/>
      <c r="S27" s="158"/>
      <c r="T27" s="158"/>
      <c r="U27" s="166"/>
      <c r="V27" s="164"/>
      <c r="W27" s="157"/>
      <c r="X27" s="158"/>
      <c r="Y27" s="158"/>
      <c r="Z27" s="158"/>
      <c r="AA27" s="158"/>
      <c r="AB27" s="158"/>
      <c r="AC27" s="159"/>
      <c r="AD27" s="158"/>
    </row>
    <row r="28" spans="1:30" ht="15" customHeight="1">
      <c r="A28" s="157"/>
      <c r="B28" s="158"/>
      <c r="C28" s="158"/>
      <c r="D28" s="158"/>
      <c r="E28" s="158"/>
      <c r="F28" s="158"/>
      <c r="G28" s="165"/>
      <c r="H28" s="157">
        <v>19</v>
      </c>
      <c r="I28" s="158" t="s">
        <v>594</v>
      </c>
      <c r="J28" s="158" t="s">
        <v>595</v>
      </c>
      <c r="K28" s="158" t="s">
        <v>615</v>
      </c>
      <c r="L28" s="158"/>
      <c r="M28" s="159">
        <v>0.7083333333333333</v>
      </c>
      <c r="N28" s="160">
        <v>10</v>
      </c>
      <c r="O28" s="157"/>
      <c r="P28" s="158"/>
      <c r="Q28" s="158"/>
      <c r="R28" s="158"/>
      <c r="S28" s="158"/>
      <c r="T28" s="158"/>
      <c r="U28" s="166"/>
      <c r="V28" s="164"/>
      <c r="W28" s="157"/>
      <c r="X28" s="158"/>
      <c r="Y28" s="158"/>
      <c r="Z28" s="158"/>
      <c r="AA28" s="158"/>
      <c r="AB28" s="158"/>
      <c r="AC28" s="159"/>
      <c r="AD28" s="158"/>
    </row>
    <row r="29" spans="1:30" ht="15" customHeight="1">
      <c r="A29" s="157"/>
      <c r="B29" s="158"/>
      <c r="C29" s="158"/>
      <c r="D29" s="158"/>
      <c r="E29" s="158"/>
      <c r="F29" s="158"/>
      <c r="G29" s="165"/>
      <c r="H29" s="157">
        <v>20</v>
      </c>
      <c r="I29" s="158" t="s">
        <v>608</v>
      </c>
      <c r="J29" s="158" t="s">
        <v>595</v>
      </c>
      <c r="K29" s="158" t="s">
        <v>615</v>
      </c>
      <c r="L29" s="158"/>
      <c r="M29" s="159">
        <v>0.7152777777777777</v>
      </c>
      <c r="N29" s="160">
        <v>10</v>
      </c>
      <c r="O29" s="157"/>
      <c r="P29" s="158"/>
      <c r="Q29" s="158"/>
      <c r="R29" s="158"/>
      <c r="S29" s="158"/>
      <c r="T29" s="158"/>
      <c r="U29" s="166"/>
      <c r="V29" s="164"/>
      <c r="W29" s="157"/>
      <c r="X29" s="158"/>
      <c r="Y29" s="158"/>
      <c r="Z29" s="158"/>
      <c r="AA29" s="158"/>
      <c r="AB29" s="158"/>
      <c r="AC29" s="165"/>
      <c r="AD29" s="158"/>
    </row>
    <row r="30" spans="1:30" ht="15" customHeight="1">
      <c r="A30" s="157"/>
      <c r="B30" s="158"/>
      <c r="C30" s="158"/>
      <c r="D30" s="158"/>
      <c r="E30" s="158"/>
      <c r="F30" s="158"/>
      <c r="G30" s="165"/>
      <c r="H30" s="157">
        <v>21</v>
      </c>
      <c r="I30" s="158" t="s">
        <v>591</v>
      </c>
      <c r="J30" s="158" t="s">
        <v>655</v>
      </c>
      <c r="K30" s="158"/>
      <c r="L30" s="158"/>
      <c r="M30" s="159">
        <v>0.7222222222222221</v>
      </c>
      <c r="N30" s="160"/>
      <c r="O30" s="157"/>
      <c r="P30" s="158"/>
      <c r="Q30" s="158"/>
      <c r="R30" s="158"/>
      <c r="S30" s="158"/>
      <c r="T30" s="158"/>
      <c r="U30" s="166"/>
      <c r="V30" s="164"/>
      <c r="W30" s="157"/>
      <c r="X30" s="158"/>
      <c r="Y30" s="158"/>
      <c r="Z30" s="158"/>
      <c r="AA30" s="158"/>
      <c r="AB30" s="158"/>
      <c r="AC30" s="165"/>
      <c r="AD30" s="158"/>
    </row>
    <row r="31" spans="1:30" ht="15" customHeight="1">
      <c r="A31" s="157"/>
      <c r="B31" s="158"/>
      <c r="C31" s="158"/>
      <c r="D31" s="158"/>
      <c r="E31" s="158"/>
      <c r="F31" s="158"/>
      <c r="G31" s="165"/>
      <c r="H31" s="157"/>
      <c r="M31" s="166"/>
      <c r="N31" s="164"/>
      <c r="O31" s="157"/>
      <c r="P31" s="158"/>
      <c r="Q31" s="158"/>
      <c r="R31" s="158"/>
      <c r="S31" s="158"/>
      <c r="T31" s="158"/>
      <c r="U31" s="166"/>
      <c r="V31" s="164"/>
      <c r="W31" s="157"/>
      <c r="X31" s="158"/>
      <c r="Y31" s="158"/>
      <c r="Z31" s="158"/>
      <c r="AA31" s="158"/>
      <c r="AB31" s="158"/>
      <c r="AC31" s="165"/>
      <c r="AD31" s="158"/>
    </row>
    <row r="32" spans="1:30" ht="15" customHeight="1">
      <c r="A32" s="244" t="s">
        <v>657</v>
      </c>
      <c r="B32" s="245"/>
      <c r="C32" s="245"/>
      <c r="D32" s="245"/>
      <c r="E32" s="245"/>
      <c r="F32" s="245"/>
      <c r="G32" s="246"/>
      <c r="H32" s="244" t="s">
        <v>657</v>
      </c>
      <c r="I32" s="245"/>
      <c r="J32" s="245"/>
      <c r="K32" s="245"/>
      <c r="L32" s="245"/>
      <c r="M32" s="246"/>
      <c r="N32" s="156"/>
      <c r="O32" s="244" t="s">
        <v>657</v>
      </c>
      <c r="P32" s="245"/>
      <c r="Q32" s="245"/>
      <c r="R32" s="245"/>
      <c r="S32" s="245"/>
      <c r="T32" s="245"/>
      <c r="U32" s="246"/>
      <c r="V32" s="156"/>
      <c r="W32" s="244" t="s">
        <v>657</v>
      </c>
      <c r="X32" s="245"/>
      <c r="Y32" s="245"/>
      <c r="Z32" s="245"/>
      <c r="AA32" s="245"/>
      <c r="AB32" s="245"/>
      <c r="AC32" s="246"/>
      <c r="AD32" s="156"/>
    </row>
    <row r="33" spans="1:30" ht="15" customHeight="1">
      <c r="A33" s="157"/>
      <c r="B33" s="158"/>
      <c r="C33" s="158"/>
      <c r="D33" s="158"/>
      <c r="E33" s="158"/>
      <c r="F33" s="158"/>
      <c r="G33" s="165"/>
      <c r="H33" s="157"/>
      <c r="I33" s="158"/>
      <c r="J33" s="158"/>
      <c r="K33" s="158"/>
      <c r="L33" s="158"/>
      <c r="M33" s="166"/>
      <c r="N33" s="164"/>
      <c r="O33" s="157"/>
      <c r="P33" s="158"/>
      <c r="Q33" s="158"/>
      <c r="R33" s="158"/>
      <c r="S33" s="158"/>
      <c r="T33" s="158"/>
      <c r="U33" s="166"/>
      <c r="V33" s="164"/>
      <c r="W33" s="157"/>
      <c r="X33" s="158"/>
      <c r="Y33" s="158"/>
      <c r="Z33" s="158"/>
      <c r="AA33" s="158"/>
      <c r="AB33" s="158"/>
      <c r="AC33" s="165"/>
      <c r="AD33" s="158"/>
    </row>
    <row r="34" spans="1:30" ht="15" customHeight="1">
      <c r="A34" s="157">
        <v>1</v>
      </c>
      <c r="B34" s="158" t="s">
        <v>608</v>
      </c>
      <c r="C34" s="158" t="s">
        <v>658</v>
      </c>
      <c r="D34" s="158" t="s">
        <v>615</v>
      </c>
      <c r="E34" s="158"/>
      <c r="F34" s="158"/>
      <c r="G34" s="167">
        <v>0.6041666666666666</v>
      </c>
      <c r="H34" s="157">
        <v>1</v>
      </c>
      <c r="I34" s="162" t="s">
        <v>594</v>
      </c>
      <c r="J34" s="158" t="s">
        <v>658</v>
      </c>
      <c r="K34" s="158" t="s">
        <v>615</v>
      </c>
      <c r="L34" s="158"/>
      <c r="M34" s="167">
        <v>0.4375</v>
      </c>
      <c r="N34" s="164"/>
      <c r="O34" s="157">
        <v>1</v>
      </c>
      <c r="P34" s="162" t="s">
        <v>608</v>
      </c>
      <c r="Q34" s="158" t="s">
        <v>659</v>
      </c>
      <c r="R34" s="158" t="s">
        <v>615</v>
      </c>
      <c r="S34" s="158"/>
      <c r="T34" s="158"/>
      <c r="U34" s="167">
        <v>0.4166666666666667</v>
      </c>
      <c r="V34" s="164"/>
      <c r="W34" s="157">
        <v>1</v>
      </c>
      <c r="X34" s="158" t="s">
        <v>598</v>
      </c>
      <c r="Y34" s="158" t="s">
        <v>660</v>
      </c>
      <c r="Z34" s="158" t="s">
        <v>646</v>
      </c>
      <c r="AA34" s="158"/>
      <c r="AB34" s="158"/>
      <c r="AC34" s="167">
        <v>0.4166666666666667</v>
      </c>
      <c r="AD34" s="164"/>
    </row>
    <row r="35" spans="1:30" ht="15" customHeight="1">
      <c r="A35" s="157">
        <v>2</v>
      </c>
      <c r="B35" s="158" t="s">
        <v>608</v>
      </c>
      <c r="C35" s="158" t="s">
        <v>661</v>
      </c>
      <c r="D35" s="158" t="s">
        <v>615</v>
      </c>
      <c r="E35" s="158"/>
      <c r="F35" s="158"/>
      <c r="G35" s="167">
        <v>0.6041666666666666</v>
      </c>
      <c r="H35" s="157">
        <v>2</v>
      </c>
      <c r="I35" s="158" t="s">
        <v>662</v>
      </c>
      <c r="J35" s="158" t="s">
        <v>663</v>
      </c>
      <c r="K35" s="158" t="s">
        <v>664</v>
      </c>
      <c r="L35" s="158"/>
      <c r="M35" s="167">
        <v>0.4861111111111111</v>
      </c>
      <c r="N35" s="164"/>
      <c r="O35" s="157">
        <v>2</v>
      </c>
      <c r="P35" s="158" t="s">
        <v>608</v>
      </c>
      <c r="Q35" s="158" t="s">
        <v>665</v>
      </c>
      <c r="R35" s="158" t="s">
        <v>615</v>
      </c>
      <c r="S35" s="158"/>
      <c r="T35" s="158"/>
      <c r="U35" s="167">
        <v>0.4375</v>
      </c>
      <c r="V35" s="164"/>
      <c r="W35" s="157">
        <v>2</v>
      </c>
      <c r="X35" s="158" t="s">
        <v>594</v>
      </c>
      <c r="Y35" s="158" t="s">
        <v>661</v>
      </c>
      <c r="Z35" s="158" t="s">
        <v>615</v>
      </c>
      <c r="AA35" s="158"/>
      <c r="AB35" s="158"/>
      <c r="AC35" s="167">
        <v>0.4166666666666667</v>
      </c>
      <c r="AD35" s="164"/>
    </row>
    <row r="36" spans="1:30" ht="15" customHeight="1">
      <c r="A36" s="157">
        <v>3</v>
      </c>
      <c r="B36" s="158" t="s">
        <v>662</v>
      </c>
      <c r="C36" s="158" t="s">
        <v>659</v>
      </c>
      <c r="D36" s="158"/>
      <c r="E36" s="158"/>
      <c r="F36" s="158"/>
      <c r="G36" s="167">
        <v>0.6041666666666666</v>
      </c>
      <c r="H36" s="157">
        <v>3</v>
      </c>
      <c r="I36" s="162" t="s">
        <v>608</v>
      </c>
      <c r="J36" s="158" t="s">
        <v>666</v>
      </c>
      <c r="K36" s="158" t="s">
        <v>615</v>
      </c>
      <c r="L36" s="158"/>
      <c r="M36" s="167">
        <v>0.4791666666666667</v>
      </c>
      <c r="N36" s="164"/>
      <c r="O36" s="157">
        <v>3</v>
      </c>
      <c r="P36" s="158" t="s">
        <v>598</v>
      </c>
      <c r="Q36" s="158" t="s">
        <v>661</v>
      </c>
      <c r="R36" s="158" t="s">
        <v>646</v>
      </c>
      <c r="S36" s="158"/>
      <c r="T36" s="158"/>
      <c r="U36" s="167">
        <v>0.4583333333333333</v>
      </c>
      <c r="V36" s="164"/>
      <c r="W36" s="157">
        <v>3</v>
      </c>
      <c r="X36" s="158" t="s">
        <v>608</v>
      </c>
      <c r="Y36" s="158" t="s">
        <v>667</v>
      </c>
      <c r="Z36" s="158" t="s">
        <v>615</v>
      </c>
      <c r="AA36" s="158"/>
      <c r="AB36" s="158"/>
      <c r="AC36" s="167">
        <v>0.4375</v>
      </c>
      <c r="AD36" s="164"/>
    </row>
    <row r="37" spans="1:30" ht="15" customHeight="1">
      <c r="A37" s="157">
        <v>4</v>
      </c>
      <c r="B37" s="162" t="s">
        <v>594</v>
      </c>
      <c r="C37" s="162" t="s">
        <v>668</v>
      </c>
      <c r="D37" s="158" t="s">
        <v>615</v>
      </c>
      <c r="E37" s="158"/>
      <c r="F37" s="158"/>
      <c r="G37" s="167">
        <v>0.6666666666666666</v>
      </c>
      <c r="H37" s="157">
        <v>4</v>
      </c>
      <c r="I37" s="158" t="s">
        <v>608</v>
      </c>
      <c r="J37" s="158" t="s">
        <v>663</v>
      </c>
      <c r="K37" s="158" t="s">
        <v>615</v>
      </c>
      <c r="L37" s="158"/>
      <c r="M37" s="167">
        <v>0.5625</v>
      </c>
      <c r="N37" s="164"/>
      <c r="O37" s="157">
        <v>4</v>
      </c>
      <c r="P37" s="158" t="s">
        <v>598</v>
      </c>
      <c r="Q37" s="158" t="s">
        <v>658</v>
      </c>
      <c r="R37" s="158" t="s">
        <v>664</v>
      </c>
      <c r="S37" s="158"/>
      <c r="T37" s="158"/>
      <c r="U37" s="167">
        <v>0.5555555555555556</v>
      </c>
      <c r="V37" s="164"/>
      <c r="W37" s="157">
        <v>4</v>
      </c>
      <c r="X37" s="158" t="s">
        <v>608</v>
      </c>
      <c r="Y37" s="158" t="s">
        <v>669</v>
      </c>
      <c r="Z37" s="158" t="s">
        <v>615</v>
      </c>
      <c r="AA37" s="158"/>
      <c r="AB37" s="158"/>
      <c r="AC37" s="167">
        <v>0.4583333333333333</v>
      </c>
      <c r="AD37" s="164"/>
    </row>
    <row r="38" spans="1:30" ht="15" customHeight="1">
      <c r="A38" s="157">
        <v>5</v>
      </c>
      <c r="B38" s="162" t="s">
        <v>594</v>
      </c>
      <c r="C38" s="158" t="s">
        <v>659</v>
      </c>
      <c r="D38" s="158" t="s">
        <v>615</v>
      </c>
      <c r="E38" s="158"/>
      <c r="F38" s="158"/>
      <c r="G38" s="167">
        <v>0.6805555555555555</v>
      </c>
      <c r="H38" s="157">
        <v>5</v>
      </c>
      <c r="I38" s="158" t="s">
        <v>662</v>
      </c>
      <c r="J38" s="158" t="s">
        <v>670</v>
      </c>
      <c r="K38" s="158" t="s">
        <v>646</v>
      </c>
      <c r="L38" s="158"/>
      <c r="M38" s="167">
        <v>0.625</v>
      </c>
      <c r="N38" s="164"/>
      <c r="O38" s="157">
        <v>5</v>
      </c>
      <c r="P38" s="158" t="s">
        <v>594</v>
      </c>
      <c r="Q38" s="158" t="s">
        <v>665</v>
      </c>
      <c r="R38" s="158" t="s">
        <v>615</v>
      </c>
      <c r="S38" s="158"/>
      <c r="T38" s="158"/>
      <c r="U38" s="167">
        <v>0.5833333333333334</v>
      </c>
      <c r="V38" s="164"/>
      <c r="W38" s="157">
        <v>5</v>
      </c>
      <c r="X38" s="158" t="s">
        <v>598</v>
      </c>
      <c r="Y38" s="158" t="s">
        <v>663</v>
      </c>
      <c r="Z38" s="158"/>
      <c r="AA38" s="158"/>
      <c r="AB38" s="158"/>
      <c r="AC38" s="167">
        <v>0.4791666666666667</v>
      </c>
      <c r="AD38" s="164"/>
    </row>
    <row r="39" spans="1:30" ht="15" customHeight="1">
      <c r="A39" s="168">
        <v>6</v>
      </c>
      <c r="B39" s="169" t="s">
        <v>662</v>
      </c>
      <c r="C39" s="169" t="s">
        <v>671</v>
      </c>
      <c r="D39" s="169"/>
      <c r="E39" s="169"/>
      <c r="F39" s="169"/>
      <c r="G39" s="170">
        <v>0.6805555555555555</v>
      </c>
      <c r="H39" s="168" t="s">
        <v>646</v>
      </c>
      <c r="I39" s="169" t="s">
        <v>646</v>
      </c>
      <c r="J39" s="169" t="s">
        <v>646</v>
      </c>
      <c r="K39" s="169"/>
      <c r="L39" s="169"/>
      <c r="M39" s="171"/>
      <c r="N39" s="169"/>
      <c r="O39" s="168"/>
      <c r="P39" s="169"/>
      <c r="Q39" s="169"/>
      <c r="R39" s="169"/>
      <c r="S39" s="169"/>
      <c r="T39" s="169"/>
      <c r="U39" s="171"/>
      <c r="V39" s="169"/>
      <c r="W39" s="168"/>
      <c r="X39" s="169"/>
      <c r="Y39" s="169"/>
      <c r="Z39" s="169"/>
      <c r="AA39" s="169"/>
      <c r="AB39" s="169"/>
      <c r="AC39" s="171"/>
      <c r="AD39" s="158"/>
    </row>
    <row r="40" spans="2:29" ht="26.25" customHeight="1">
      <c r="B40" s="172" t="s">
        <v>672</v>
      </c>
      <c r="C40" s="241" t="s">
        <v>673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</row>
    <row r="41" spans="3:29" ht="23.25" customHeight="1"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</row>
    <row r="42" spans="3:29" ht="24" customHeight="1"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</row>
  </sheetData>
  <sheetProtection/>
  <mergeCells count="11">
    <mergeCell ref="C40:AC42"/>
    <mergeCell ref="A32:G32"/>
    <mergeCell ref="H32:M32"/>
    <mergeCell ref="O32:U32"/>
    <mergeCell ref="W32:AC32"/>
    <mergeCell ref="A1:AC1"/>
    <mergeCell ref="A3:AC3"/>
    <mergeCell ref="A4:G4"/>
    <mergeCell ref="H4:M4"/>
    <mergeCell ref="O4:U4"/>
    <mergeCell ref="W4:AC4"/>
  </mergeCells>
  <printOptions/>
  <pageMargins left="1.37" right="0.75" top="0.22" bottom="0.19" header="0.51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91"/>
  <sheetViews>
    <sheetView zoomScalePageLayoutView="0" workbookViewId="0" topLeftCell="A1">
      <pane xSplit="3" ySplit="1" topLeftCell="D6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85" sqref="P85"/>
    </sheetView>
  </sheetViews>
  <sheetFormatPr defaultColWidth="9.00390625" defaultRowHeight="13.5"/>
  <cols>
    <col min="1" max="1" width="14.625" style="0" customWidth="1"/>
    <col min="2" max="3" width="9.00390625" style="0" customWidth="1"/>
    <col min="4" max="4" width="5.625" style="0" customWidth="1"/>
    <col min="5" max="5" width="3.625" style="0" customWidth="1"/>
    <col min="6" max="7" width="5.625" style="0" customWidth="1"/>
    <col min="8" max="8" width="3.625" style="216" customWidth="1"/>
    <col min="9" max="9" width="5.625" style="0" customWidth="1"/>
    <col min="10" max="10" width="5.625" style="0" hidden="1" customWidth="1"/>
    <col min="11" max="11" width="3.625" style="0" hidden="1" customWidth="1"/>
    <col min="12" max="13" width="5.625" style="0" hidden="1" customWidth="1"/>
    <col min="14" max="14" width="3.625" style="0" hidden="1" customWidth="1"/>
    <col min="15" max="15" width="5.625" style="0" hidden="1" customWidth="1"/>
    <col min="16" max="16" width="5.625" style="0" customWidth="1"/>
    <col min="17" max="17" width="3.625" style="216" customWidth="1"/>
    <col min="18" max="19" width="5.625" style="0" customWidth="1"/>
    <col min="20" max="20" width="3.625" style="0" customWidth="1"/>
    <col min="21" max="21" width="5.625" style="0" customWidth="1"/>
    <col min="22" max="22" width="5.625" style="0" hidden="1" customWidth="1"/>
    <col min="23" max="23" width="3.625" style="0" hidden="1" customWidth="1"/>
    <col min="24" max="24" width="6.625" style="0" hidden="1" customWidth="1"/>
    <col min="25" max="25" width="5.50390625" style="0" hidden="1" customWidth="1"/>
    <col min="26" max="26" width="5.625" style="0" hidden="1" customWidth="1"/>
    <col min="27" max="27" width="1.12109375" style="0" hidden="1" customWidth="1"/>
    <col min="28" max="28" width="5.625" style="0" hidden="1" customWidth="1"/>
    <col min="29" max="29" width="1.12109375" style="0" hidden="1" customWidth="1"/>
    <col min="30" max="30" width="5.625" style="0" hidden="1" customWidth="1"/>
    <col min="31" max="31" width="1.12109375" style="0" hidden="1" customWidth="1"/>
    <col min="32" max="32" width="5.625" style="0" hidden="1" customWidth="1"/>
    <col min="33" max="33" width="0" style="0" hidden="1" customWidth="1"/>
    <col min="34" max="34" width="3.375" style="0" hidden="1" customWidth="1"/>
    <col min="35" max="35" width="5.625" style="0" hidden="1" customWidth="1"/>
    <col min="36" max="36" width="1.12109375" style="0" hidden="1" customWidth="1"/>
    <col min="37" max="37" width="5.625" style="0" hidden="1" customWidth="1"/>
    <col min="38" max="38" width="1.12109375" style="0" hidden="1" customWidth="1"/>
    <col min="39" max="39" width="5.625" style="0" hidden="1" customWidth="1"/>
    <col min="40" max="43" width="0" style="0" hidden="1" customWidth="1"/>
    <col min="44" max="44" width="12.00390625" style="0" hidden="1" customWidth="1"/>
    <col min="45" max="54" width="0" style="0" hidden="1" customWidth="1"/>
    <col min="56" max="58" width="0" style="0" hidden="1" customWidth="1"/>
    <col min="59" max="59" width="10.25390625" style="0" hidden="1" customWidth="1"/>
    <col min="60" max="60" width="14.00390625" style="0" hidden="1" customWidth="1"/>
    <col min="61" max="71" width="7.50390625" style="0" hidden="1" customWidth="1"/>
    <col min="75" max="78" width="0" style="0" hidden="1" customWidth="1"/>
  </cols>
  <sheetData>
    <row r="1" spans="1:47" ht="14.25" thickBot="1">
      <c r="A1" s="204"/>
      <c r="B1" s="205"/>
      <c r="C1" s="205"/>
      <c r="D1" s="247" t="s">
        <v>717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9"/>
      <c r="P1" s="250" t="s">
        <v>718</v>
      </c>
      <c r="Q1" s="251"/>
      <c r="R1" s="251"/>
      <c r="S1" s="251"/>
      <c r="T1" s="251"/>
      <c r="U1" s="251"/>
      <c r="V1" s="251"/>
      <c r="W1" s="251"/>
      <c r="X1" s="252"/>
      <c r="Z1" s="253" t="s">
        <v>717</v>
      </c>
      <c r="AA1" s="254"/>
      <c r="AB1" s="254"/>
      <c r="AC1" s="254"/>
      <c r="AD1" s="254"/>
      <c r="AE1" s="254"/>
      <c r="AF1" s="254"/>
      <c r="AG1" s="255"/>
      <c r="AI1" s="253" t="s">
        <v>718</v>
      </c>
      <c r="AJ1" s="254"/>
      <c r="AK1" s="254"/>
      <c r="AL1" s="254"/>
      <c r="AM1" s="254"/>
      <c r="AN1" s="255"/>
      <c r="AQ1" t="s">
        <v>608</v>
      </c>
      <c r="AU1" t="s">
        <v>594</v>
      </c>
    </row>
    <row r="2" spans="1:77" ht="14.25" thickBot="1">
      <c r="A2" s="208" t="s">
        <v>129</v>
      </c>
      <c r="B2" s="187">
        <v>430001</v>
      </c>
      <c r="C2" s="188">
        <v>1</v>
      </c>
      <c r="D2" s="189">
        <v>1</v>
      </c>
      <c r="E2" s="190" t="s">
        <v>707</v>
      </c>
      <c r="F2" s="193">
        <v>35</v>
      </c>
      <c r="G2" s="189"/>
      <c r="H2" s="190"/>
      <c r="I2" s="191"/>
      <c r="J2" s="211"/>
      <c r="K2" s="212"/>
      <c r="L2" s="213"/>
      <c r="M2" s="189"/>
      <c r="N2" s="190"/>
      <c r="O2" s="191"/>
      <c r="P2" s="189">
        <v>1</v>
      </c>
      <c r="Q2" s="190" t="s">
        <v>707</v>
      </c>
      <c r="R2" s="191">
        <v>30</v>
      </c>
      <c r="S2" s="189"/>
      <c r="T2" s="190"/>
      <c r="U2" s="191"/>
      <c r="V2" s="214"/>
      <c r="W2" s="192"/>
      <c r="X2" s="215"/>
      <c r="Y2" s="206"/>
      <c r="AB2">
        <f>I2-G2+1</f>
        <v>1</v>
      </c>
      <c r="AG2">
        <f>SUM(Z2:AF2)</f>
        <v>1</v>
      </c>
      <c r="AI2">
        <f>R2-P2+1</f>
        <v>30</v>
      </c>
      <c r="AK2">
        <f>U2-S2+1</f>
        <v>1</v>
      </c>
      <c r="AN2">
        <f>SUM(AI2:AM2)</f>
        <v>31</v>
      </c>
      <c r="AP2" s="186" t="s">
        <v>129</v>
      </c>
      <c r="AQ2">
        <f>AG2</f>
        <v>1</v>
      </c>
      <c r="AR2" t="s">
        <v>750</v>
      </c>
      <c r="AS2">
        <f>VALUE(RIGHT(AR2,4))-VALUE(LEFT(AR2,4))+1</f>
        <v>35</v>
      </c>
      <c r="AU2">
        <f>AN2</f>
        <v>31</v>
      </c>
      <c r="AV2">
        <f>IF(A2=AW2,"","×")</f>
      </c>
      <c r="AW2" t="s">
        <v>129</v>
      </c>
      <c r="BG2">
        <v>1</v>
      </c>
      <c r="BH2">
        <v>2</v>
      </c>
      <c r="BI2">
        <v>3</v>
      </c>
      <c r="BJ2" s="203">
        <v>4</v>
      </c>
      <c r="BK2" s="203">
        <v>5</v>
      </c>
      <c r="BL2" s="228">
        <v>6</v>
      </c>
      <c r="BM2" s="228">
        <v>7</v>
      </c>
      <c r="BN2" s="229">
        <v>8</v>
      </c>
      <c r="BO2" s="229">
        <v>9</v>
      </c>
      <c r="BP2">
        <v>10</v>
      </c>
      <c r="BQ2">
        <v>11</v>
      </c>
      <c r="BR2">
        <v>12</v>
      </c>
      <c r="BS2">
        <v>13</v>
      </c>
      <c r="BW2">
        <v>1</v>
      </c>
      <c r="BX2">
        <f>IF(P2=BW2,"","*")</f>
      </c>
      <c r="BY2">
        <v>30</v>
      </c>
    </row>
    <row r="3" spans="1:77" ht="13.5">
      <c r="A3" s="208" t="s">
        <v>131</v>
      </c>
      <c r="B3" s="187">
        <v>430002</v>
      </c>
      <c r="C3" s="188">
        <v>2</v>
      </c>
      <c r="D3" s="186">
        <v>36</v>
      </c>
      <c r="E3" s="194" t="s">
        <v>707</v>
      </c>
      <c r="F3" s="196">
        <v>60</v>
      </c>
      <c r="G3" s="186"/>
      <c r="H3" s="194"/>
      <c r="I3" s="195"/>
      <c r="J3" s="189"/>
      <c r="K3" s="190"/>
      <c r="L3" s="193"/>
      <c r="M3" s="186"/>
      <c r="N3" s="194"/>
      <c r="O3" s="195"/>
      <c r="P3" s="186">
        <v>31</v>
      </c>
      <c r="Q3" s="194" t="s">
        <v>707</v>
      </c>
      <c r="R3" s="195">
        <v>40</v>
      </c>
      <c r="S3" s="186"/>
      <c r="T3" s="194"/>
      <c r="U3" s="195"/>
      <c r="V3" s="197"/>
      <c r="W3" s="194"/>
      <c r="X3" s="198"/>
      <c r="Y3" s="206"/>
      <c r="AB3">
        <f aca="true" t="shared" si="0" ref="AB3:AB63">I3-G3+1</f>
        <v>1</v>
      </c>
      <c r="AG3">
        <f aca="true" t="shared" si="1" ref="AG3:AG63">SUM(Z3:AF3)</f>
        <v>1</v>
      </c>
      <c r="AI3">
        <f aca="true" t="shared" si="2" ref="AI3:AI63">R3-P3+1</f>
        <v>10</v>
      </c>
      <c r="AN3">
        <f aca="true" t="shared" si="3" ref="AN3:AN63">SUM(AI3:AM3)</f>
        <v>10</v>
      </c>
      <c r="AP3" s="186" t="s">
        <v>131</v>
      </c>
      <c r="AQ3">
        <f aca="true" t="shared" si="4" ref="AQ3:AQ63">AG3</f>
        <v>1</v>
      </c>
      <c r="AR3" t="s">
        <v>751</v>
      </c>
      <c r="AS3">
        <f aca="true" t="shared" si="5" ref="AS3:AS63">VALUE(RIGHT(AR3,4))-VALUE(LEFT(AR3,4))+1</f>
        <v>25</v>
      </c>
      <c r="AU3">
        <f aca="true" t="shared" si="6" ref="AU3:AU63">AN3</f>
        <v>10</v>
      </c>
      <c r="AV3">
        <f aca="true" t="shared" si="7" ref="AV3:AV63">IF(A3=AW3,"","×")</f>
      </c>
      <c r="AW3" t="s">
        <v>131</v>
      </c>
      <c r="BG3" s="186" t="s">
        <v>129</v>
      </c>
      <c r="BH3" s="187">
        <v>430001</v>
      </c>
      <c r="BI3" s="188">
        <v>1</v>
      </c>
      <c r="BJ3" s="189">
        <v>1</v>
      </c>
      <c r="BK3" s="191">
        <v>35</v>
      </c>
      <c r="BL3" s="189"/>
      <c r="BM3" s="191"/>
      <c r="BN3" s="189"/>
      <c r="BO3" s="191"/>
      <c r="BP3" s="189">
        <v>1</v>
      </c>
      <c r="BQ3" s="193">
        <v>30</v>
      </c>
      <c r="BR3" s="189"/>
      <c r="BS3" s="191"/>
      <c r="BW3">
        <v>31</v>
      </c>
      <c r="BX3">
        <f aca="true" t="shared" si="8" ref="BX3:BX65">IF(P3=BW3,"","*")</f>
      </c>
      <c r="BY3">
        <v>40</v>
      </c>
    </row>
    <row r="4" spans="1:77" ht="13.5">
      <c r="A4" s="208" t="s">
        <v>708</v>
      </c>
      <c r="B4" s="187">
        <v>430003</v>
      </c>
      <c r="C4" s="188">
        <v>3</v>
      </c>
      <c r="D4" s="186">
        <v>61</v>
      </c>
      <c r="E4" s="194"/>
      <c r="F4" s="196">
        <v>70</v>
      </c>
      <c r="G4" s="186">
        <v>2056</v>
      </c>
      <c r="H4" s="194" t="s">
        <v>891</v>
      </c>
      <c r="I4" s="195">
        <v>2075</v>
      </c>
      <c r="J4" s="186"/>
      <c r="K4" s="194"/>
      <c r="L4" s="196"/>
      <c r="M4" s="186"/>
      <c r="N4" s="194"/>
      <c r="O4" s="195"/>
      <c r="P4" s="186">
        <v>41</v>
      </c>
      <c r="Q4" s="194" t="s">
        <v>707</v>
      </c>
      <c r="R4" s="195">
        <v>65</v>
      </c>
      <c r="S4" s="186"/>
      <c r="T4" s="194"/>
      <c r="U4" s="195"/>
      <c r="V4" s="197"/>
      <c r="W4" s="194"/>
      <c r="X4" s="198"/>
      <c r="Y4" s="206"/>
      <c r="Z4" s="203"/>
      <c r="AA4" s="203"/>
      <c r="AB4" s="203"/>
      <c r="AC4" s="203"/>
      <c r="AD4" s="203"/>
      <c r="AE4" s="203"/>
      <c r="AF4" s="203"/>
      <c r="AG4">
        <f t="shared" si="1"/>
        <v>0</v>
      </c>
      <c r="AI4">
        <f t="shared" si="2"/>
        <v>25</v>
      </c>
      <c r="AK4">
        <f>U4-S4+1</f>
        <v>1</v>
      </c>
      <c r="AN4">
        <f t="shared" si="3"/>
        <v>26</v>
      </c>
      <c r="AP4" s="186" t="s">
        <v>708</v>
      </c>
      <c r="AQ4">
        <f t="shared" si="4"/>
        <v>0</v>
      </c>
      <c r="AU4">
        <f t="shared" si="6"/>
        <v>26</v>
      </c>
      <c r="AV4">
        <f t="shared" si="7"/>
      </c>
      <c r="AW4" t="s">
        <v>708</v>
      </c>
      <c r="BG4" s="186" t="s">
        <v>131</v>
      </c>
      <c r="BH4" s="187">
        <v>430002</v>
      </c>
      <c r="BI4" s="188">
        <v>2</v>
      </c>
      <c r="BJ4" s="186">
        <v>36</v>
      </c>
      <c r="BK4" s="195">
        <v>60</v>
      </c>
      <c r="BL4" s="186"/>
      <c r="BM4" s="195"/>
      <c r="BN4" s="186"/>
      <c r="BO4" s="195"/>
      <c r="BP4" s="186">
        <v>31</v>
      </c>
      <c r="BQ4" s="196">
        <v>40</v>
      </c>
      <c r="BR4" s="186"/>
      <c r="BS4" s="195"/>
      <c r="BW4">
        <v>41</v>
      </c>
      <c r="BX4">
        <f t="shared" si="8"/>
      </c>
      <c r="BY4">
        <v>65</v>
      </c>
    </row>
    <row r="5" spans="1:77" ht="13.5">
      <c r="A5" s="208" t="s">
        <v>709</v>
      </c>
      <c r="B5" s="187">
        <v>430004</v>
      </c>
      <c r="C5" s="188">
        <v>4</v>
      </c>
      <c r="D5" s="186">
        <v>71</v>
      </c>
      <c r="E5" s="194" t="s">
        <v>707</v>
      </c>
      <c r="F5" s="196">
        <v>100</v>
      </c>
      <c r="G5" s="186"/>
      <c r="H5" s="194"/>
      <c r="I5" s="195"/>
      <c r="J5" s="186"/>
      <c r="K5" s="194"/>
      <c r="L5" s="196"/>
      <c r="M5" s="186"/>
      <c r="N5" s="194"/>
      <c r="O5" s="195"/>
      <c r="P5" s="186">
        <v>66</v>
      </c>
      <c r="Q5" s="194" t="s">
        <v>707</v>
      </c>
      <c r="R5" s="195">
        <v>80</v>
      </c>
      <c r="S5" s="186"/>
      <c r="T5" s="194"/>
      <c r="U5" s="195"/>
      <c r="V5" s="197"/>
      <c r="W5" s="194"/>
      <c r="X5" s="198"/>
      <c r="Y5" s="206"/>
      <c r="AB5">
        <f t="shared" si="0"/>
        <v>1</v>
      </c>
      <c r="AG5">
        <f t="shared" si="1"/>
        <v>1</v>
      </c>
      <c r="AI5">
        <f t="shared" si="2"/>
        <v>15</v>
      </c>
      <c r="AN5">
        <f t="shared" si="3"/>
        <v>15</v>
      </c>
      <c r="AP5" s="186" t="s">
        <v>709</v>
      </c>
      <c r="AQ5">
        <f t="shared" si="4"/>
        <v>1</v>
      </c>
      <c r="AR5" t="s">
        <v>752</v>
      </c>
      <c r="AS5">
        <f t="shared" si="5"/>
        <v>20</v>
      </c>
      <c r="AU5">
        <f t="shared" si="6"/>
        <v>15</v>
      </c>
      <c r="AV5">
        <f t="shared" si="7"/>
      </c>
      <c r="AW5" t="s">
        <v>709</v>
      </c>
      <c r="BG5" s="186" t="s">
        <v>708</v>
      </c>
      <c r="BH5" s="187">
        <v>430003</v>
      </c>
      <c r="BI5" s="188">
        <v>3</v>
      </c>
      <c r="BJ5" s="186">
        <v>61</v>
      </c>
      <c r="BK5" s="195">
        <v>70</v>
      </c>
      <c r="BL5" s="186"/>
      <c r="BM5" s="195"/>
      <c r="BN5" s="186"/>
      <c r="BO5" s="195"/>
      <c r="BP5" s="186">
        <v>41</v>
      </c>
      <c r="BQ5" s="196">
        <v>65</v>
      </c>
      <c r="BR5" s="186"/>
      <c r="BS5" s="195"/>
      <c r="BW5">
        <v>66</v>
      </c>
      <c r="BX5">
        <f t="shared" si="8"/>
      </c>
      <c r="BY5">
        <v>80</v>
      </c>
    </row>
    <row r="6" spans="1:77" ht="13.5">
      <c r="A6" s="208" t="s">
        <v>133</v>
      </c>
      <c r="B6" s="187">
        <v>430005</v>
      </c>
      <c r="C6" s="188">
        <v>5</v>
      </c>
      <c r="D6" s="186">
        <v>101</v>
      </c>
      <c r="E6" s="194" t="s">
        <v>707</v>
      </c>
      <c r="F6" s="196">
        <v>110</v>
      </c>
      <c r="G6" s="186"/>
      <c r="H6" s="194"/>
      <c r="I6" s="195"/>
      <c r="J6" s="186"/>
      <c r="K6" s="194"/>
      <c r="L6" s="196"/>
      <c r="M6" s="186"/>
      <c r="N6" s="194"/>
      <c r="O6" s="195"/>
      <c r="P6" s="186">
        <v>81</v>
      </c>
      <c r="Q6" s="194" t="s">
        <v>707</v>
      </c>
      <c r="R6" s="195">
        <v>130</v>
      </c>
      <c r="S6" s="186"/>
      <c r="T6" s="194"/>
      <c r="U6" s="195"/>
      <c r="V6" s="197"/>
      <c r="W6" s="194"/>
      <c r="X6" s="198"/>
      <c r="Y6" s="206"/>
      <c r="AG6">
        <f t="shared" si="1"/>
        <v>0</v>
      </c>
      <c r="AI6">
        <f t="shared" si="2"/>
        <v>50</v>
      </c>
      <c r="AK6">
        <f>U6-S6+1</f>
        <v>1</v>
      </c>
      <c r="AN6">
        <f t="shared" si="3"/>
        <v>51</v>
      </c>
      <c r="AP6" s="186" t="s">
        <v>133</v>
      </c>
      <c r="AQ6">
        <f t="shared" si="4"/>
        <v>0</v>
      </c>
      <c r="AR6" t="s">
        <v>753</v>
      </c>
      <c r="AS6">
        <f t="shared" si="5"/>
        <v>10</v>
      </c>
      <c r="AU6">
        <f t="shared" si="6"/>
        <v>51</v>
      </c>
      <c r="AV6">
        <f t="shared" si="7"/>
      </c>
      <c r="AW6" t="s">
        <v>133</v>
      </c>
      <c r="BG6" s="186" t="s">
        <v>709</v>
      </c>
      <c r="BH6" s="187">
        <v>430004</v>
      </c>
      <c r="BI6" s="188">
        <v>4</v>
      </c>
      <c r="BJ6" s="186">
        <v>71</v>
      </c>
      <c r="BK6" s="195">
        <v>100</v>
      </c>
      <c r="BL6" s="186"/>
      <c r="BM6" s="195"/>
      <c r="BN6" s="186"/>
      <c r="BO6" s="195"/>
      <c r="BP6" s="186">
        <v>66</v>
      </c>
      <c r="BQ6" s="196">
        <v>80</v>
      </c>
      <c r="BR6" s="186"/>
      <c r="BS6" s="195"/>
      <c r="BW6">
        <v>81</v>
      </c>
      <c r="BX6">
        <f t="shared" si="8"/>
      </c>
      <c r="BY6">
        <v>130</v>
      </c>
    </row>
    <row r="7" spans="1:77" ht="13.5">
      <c r="A7" s="208" t="s">
        <v>29</v>
      </c>
      <c r="B7" s="187">
        <v>430006</v>
      </c>
      <c r="C7" s="188">
        <v>6</v>
      </c>
      <c r="D7" s="186">
        <v>111</v>
      </c>
      <c r="E7" s="194" t="s">
        <v>707</v>
      </c>
      <c r="F7" s="196">
        <v>185</v>
      </c>
      <c r="G7" s="186"/>
      <c r="H7" s="194"/>
      <c r="I7" s="195"/>
      <c r="J7" s="186"/>
      <c r="K7" s="194"/>
      <c r="L7" s="196"/>
      <c r="M7" s="186"/>
      <c r="N7" s="194"/>
      <c r="O7" s="195"/>
      <c r="P7" s="186">
        <v>131</v>
      </c>
      <c r="Q7" s="194" t="s">
        <v>707</v>
      </c>
      <c r="R7" s="195">
        <v>150</v>
      </c>
      <c r="S7" s="186"/>
      <c r="T7" s="194"/>
      <c r="U7" s="195"/>
      <c r="V7" s="197"/>
      <c r="W7" s="194"/>
      <c r="X7" s="198"/>
      <c r="Y7" s="206"/>
      <c r="AB7">
        <f t="shared" si="0"/>
        <v>1</v>
      </c>
      <c r="AD7">
        <f>L7-J7+1</f>
        <v>1</v>
      </c>
      <c r="AG7">
        <f t="shared" si="1"/>
        <v>2</v>
      </c>
      <c r="AI7">
        <f t="shared" si="2"/>
        <v>20</v>
      </c>
      <c r="AN7">
        <f t="shared" si="3"/>
        <v>20</v>
      </c>
      <c r="AP7" s="186" t="s">
        <v>29</v>
      </c>
      <c r="AQ7">
        <f t="shared" si="4"/>
        <v>2</v>
      </c>
      <c r="AR7" t="s">
        <v>754</v>
      </c>
      <c r="AS7">
        <f t="shared" si="5"/>
        <v>75</v>
      </c>
      <c r="AU7">
        <f t="shared" si="6"/>
        <v>20</v>
      </c>
      <c r="AV7">
        <f t="shared" si="7"/>
      </c>
      <c r="AW7" t="s">
        <v>29</v>
      </c>
      <c r="BG7" s="186" t="s">
        <v>133</v>
      </c>
      <c r="BH7" s="187">
        <v>430005</v>
      </c>
      <c r="BI7" s="188">
        <v>5</v>
      </c>
      <c r="BJ7" s="186">
        <v>101</v>
      </c>
      <c r="BK7" s="195">
        <v>110</v>
      </c>
      <c r="BL7" s="186"/>
      <c r="BM7" s="195"/>
      <c r="BN7" s="186"/>
      <c r="BO7" s="195"/>
      <c r="BP7" s="186">
        <v>81</v>
      </c>
      <c r="BQ7" s="196">
        <v>130</v>
      </c>
      <c r="BR7" s="186"/>
      <c r="BS7" s="195"/>
      <c r="BW7">
        <v>131</v>
      </c>
      <c r="BX7">
        <f t="shared" si="8"/>
      </c>
      <c r="BY7">
        <v>150</v>
      </c>
    </row>
    <row r="8" spans="1:77" ht="13.5">
      <c r="A8" s="208" t="s">
        <v>26</v>
      </c>
      <c r="B8" s="187">
        <v>430007</v>
      </c>
      <c r="C8" s="188">
        <v>7</v>
      </c>
      <c r="D8" s="186">
        <v>186</v>
      </c>
      <c r="E8" s="194" t="s">
        <v>707</v>
      </c>
      <c r="F8" s="196">
        <v>205</v>
      </c>
      <c r="G8" s="186"/>
      <c r="H8" s="194"/>
      <c r="I8" s="195"/>
      <c r="J8" s="186"/>
      <c r="K8" s="194"/>
      <c r="L8" s="196"/>
      <c r="M8" s="186"/>
      <c r="N8" s="194"/>
      <c r="O8" s="195"/>
      <c r="P8" s="186">
        <v>151</v>
      </c>
      <c r="Q8" s="194" t="s">
        <v>707</v>
      </c>
      <c r="R8" s="195">
        <v>170</v>
      </c>
      <c r="S8" s="186"/>
      <c r="T8" s="194"/>
      <c r="U8" s="195"/>
      <c r="V8" s="197"/>
      <c r="W8" s="194"/>
      <c r="X8" s="198"/>
      <c r="Y8" s="206"/>
      <c r="AB8">
        <f t="shared" si="0"/>
        <v>1</v>
      </c>
      <c r="AG8">
        <f t="shared" si="1"/>
        <v>1</v>
      </c>
      <c r="AI8">
        <f t="shared" si="2"/>
        <v>20</v>
      </c>
      <c r="AN8">
        <f t="shared" si="3"/>
        <v>20</v>
      </c>
      <c r="AP8" s="186" t="s">
        <v>26</v>
      </c>
      <c r="AQ8">
        <f t="shared" si="4"/>
        <v>1</v>
      </c>
      <c r="AR8" t="s">
        <v>755</v>
      </c>
      <c r="AS8">
        <f t="shared" si="5"/>
        <v>20</v>
      </c>
      <c r="AU8">
        <f t="shared" si="6"/>
        <v>20</v>
      </c>
      <c r="AV8">
        <f t="shared" si="7"/>
      </c>
      <c r="AW8" t="s">
        <v>26</v>
      </c>
      <c r="BG8" s="186" t="s">
        <v>29</v>
      </c>
      <c r="BH8" s="187">
        <v>430006</v>
      </c>
      <c r="BI8" s="188">
        <v>6</v>
      </c>
      <c r="BJ8" s="186">
        <v>111</v>
      </c>
      <c r="BK8" s="195">
        <v>185</v>
      </c>
      <c r="BL8" s="186"/>
      <c r="BM8" s="195"/>
      <c r="BN8" s="186"/>
      <c r="BO8" s="195"/>
      <c r="BP8" s="186">
        <v>131</v>
      </c>
      <c r="BQ8" s="196">
        <v>150</v>
      </c>
      <c r="BR8" s="186"/>
      <c r="BS8" s="195"/>
      <c r="BW8">
        <v>151</v>
      </c>
      <c r="BX8">
        <f t="shared" si="8"/>
      </c>
      <c r="BY8">
        <v>170</v>
      </c>
    </row>
    <row r="9" spans="1:77" ht="13.5">
      <c r="A9" s="208" t="s">
        <v>170</v>
      </c>
      <c r="B9" s="187">
        <v>430008</v>
      </c>
      <c r="C9" s="188">
        <v>8</v>
      </c>
      <c r="D9" s="186">
        <v>206</v>
      </c>
      <c r="E9" s="194" t="s">
        <v>707</v>
      </c>
      <c r="F9" s="196">
        <v>215</v>
      </c>
      <c r="G9" s="186"/>
      <c r="H9" s="194"/>
      <c r="I9" s="195"/>
      <c r="J9" s="186"/>
      <c r="K9" s="194"/>
      <c r="L9" s="196"/>
      <c r="M9" s="186"/>
      <c r="N9" s="194"/>
      <c r="O9" s="195"/>
      <c r="P9" s="186">
        <v>171</v>
      </c>
      <c r="Q9" s="194" t="s">
        <v>707</v>
      </c>
      <c r="R9" s="195">
        <v>175</v>
      </c>
      <c r="S9" s="186">
        <v>1266</v>
      </c>
      <c r="T9" s="194" t="s">
        <v>707</v>
      </c>
      <c r="U9" s="195">
        <v>1270</v>
      </c>
      <c r="V9" s="197"/>
      <c r="W9" s="194"/>
      <c r="X9" s="198"/>
      <c r="Y9" s="206">
        <v>1266</v>
      </c>
      <c r="Z9" t="s">
        <v>707</v>
      </c>
      <c r="AA9">
        <v>1270</v>
      </c>
      <c r="AB9">
        <f t="shared" si="0"/>
        <v>1</v>
      </c>
      <c r="AG9">
        <f t="shared" si="1"/>
        <v>1271</v>
      </c>
      <c r="AI9">
        <f t="shared" si="2"/>
        <v>5</v>
      </c>
      <c r="AN9">
        <f t="shared" si="3"/>
        <v>5</v>
      </c>
      <c r="AP9" s="186" t="s">
        <v>170</v>
      </c>
      <c r="AQ9">
        <f t="shared" si="4"/>
        <v>1271</v>
      </c>
      <c r="AR9" t="s">
        <v>756</v>
      </c>
      <c r="AS9">
        <f t="shared" si="5"/>
        <v>15</v>
      </c>
      <c r="AU9">
        <f t="shared" si="6"/>
        <v>5</v>
      </c>
      <c r="AV9">
        <f t="shared" si="7"/>
      </c>
      <c r="AW9" t="s">
        <v>170</v>
      </c>
      <c r="BG9" s="186" t="s">
        <v>26</v>
      </c>
      <c r="BH9" s="187">
        <v>430007</v>
      </c>
      <c r="BI9" s="188">
        <v>7</v>
      </c>
      <c r="BJ9" s="186">
        <v>186</v>
      </c>
      <c r="BK9" s="195">
        <v>205</v>
      </c>
      <c r="BL9" s="186"/>
      <c r="BM9" s="195"/>
      <c r="BN9" s="186"/>
      <c r="BO9" s="195"/>
      <c r="BP9" s="186">
        <v>151</v>
      </c>
      <c r="BQ9" s="196">
        <v>170</v>
      </c>
      <c r="BR9" s="186"/>
      <c r="BS9" s="195"/>
      <c r="BW9">
        <v>171</v>
      </c>
      <c r="BX9">
        <f t="shared" si="8"/>
      </c>
      <c r="BY9">
        <v>175</v>
      </c>
    </row>
    <row r="10" spans="1:77" ht="13.5">
      <c r="A10" s="208" t="s">
        <v>830</v>
      </c>
      <c r="B10" s="187">
        <v>430085</v>
      </c>
      <c r="C10" s="188">
        <v>9</v>
      </c>
      <c r="D10" s="220">
        <v>1991</v>
      </c>
      <c r="E10" s="221" t="s">
        <v>707</v>
      </c>
      <c r="F10" s="222">
        <v>2000</v>
      </c>
      <c r="G10" s="220"/>
      <c r="H10" s="223"/>
      <c r="I10" s="224"/>
      <c r="J10" s="220"/>
      <c r="K10" s="221"/>
      <c r="L10" s="222"/>
      <c r="M10" s="220"/>
      <c r="N10" s="221"/>
      <c r="O10" s="224"/>
      <c r="P10" s="220">
        <v>1261</v>
      </c>
      <c r="Q10" s="223" t="s">
        <v>707</v>
      </c>
      <c r="R10" s="224">
        <v>1265</v>
      </c>
      <c r="S10" s="220"/>
      <c r="T10" s="221"/>
      <c r="U10" s="224"/>
      <c r="BG10" s="186" t="s">
        <v>170</v>
      </c>
      <c r="BH10" s="187">
        <v>430008</v>
      </c>
      <c r="BI10" s="188">
        <v>8</v>
      </c>
      <c r="BJ10" s="186">
        <v>206</v>
      </c>
      <c r="BK10" s="195">
        <v>215</v>
      </c>
      <c r="BL10" s="186"/>
      <c r="BM10" s="195"/>
      <c r="BN10" s="186"/>
      <c r="BO10" s="195"/>
      <c r="BP10" s="186">
        <v>171</v>
      </c>
      <c r="BQ10" s="196">
        <v>175</v>
      </c>
      <c r="BR10" s="186">
        <v>1266</v>
      </c>
      <c r="BS10" s="195">
        <v>1270</v>
      </c>
      <c r="BW10">
        <v>1261</v>
      </c>
      <c r="BX10">
        <f t="shared" si="8"/>
      </c>
      <c r="BY10">
        <v>1265</v>
      </c>
    </row>
    <row r="11" spans="1:77" ht="13.5">
      <c r="A11" s="208" t="s">
        <v>132</v>
      </c>
      <c r="B11" s="187">
        <v>430009</v>
      </c>
      <c r="C11" s="188">
        <v>10</v>
      </c>
      <c r="D11" s="217">
        <v>216</v>
      </c>
      <c r="E11" s="192" t="s">
        <v>707</v>
      </c>
      <c r="F11" s="218">
        <v>245</v>
      </c>
      <c r="G11" s="217"/>
      <c r="H11" s="192"/>
      <c r="I11" s="219"/>
      <c r="J11" s="217"/>
      <c r="K11" s="192"/>
      <c r="L11" s="218"/>
      <c r="M11" s="217"/>
      <c r="N11" s="192"/>
      <c r="O11" s="219"/>
      <c r="P11" s="217">
        <v>176</v>
      </c>
      <c r="Q11" s="192" t="s">
        <v>707</v>
      </c>
      <c r="R11" s="219">
        <v>200</v>
      </c>
      <c r="S11" s="217"/>
      <c r="T11" s="192"/>
      <c r="U11" s="219"/>
      <c r="V11" s="197"/>
      <c r="W11" s="194"/>
      <c r="X11" s="198"/>
      <c r="Y11" s="206"/>
      <c r="AB11">
        <f t="shared" si="0"/>
        <v>1</v>
      </c>
      <c r="AG11">
        <f t="shared" si="1"/>
        <v>1</v>
      </c>
      <c r="AI11">
        <f t="shared" si="2"/>
        <v>25</v>
      </c>
      <c r="AK11">
        <f>U11-S11+1</f>
        <v>1</v>
      </c>
      <c r="AN11">
        <f t="shared" si="3"/>
        <v>26</v>
      </c>
      <c r="AP11" s="186" t="s">
        <v>132</v>
      </c>
      <c r="AQ11">
        <f t="shared" si="4"/>
        <v>1</v>
      </c>
      <c r="AR11" t="s">
        <v>757</v>
      </c>
      <c r="AS11">
        <f t="shared" si="5"/>
        <v>30</v>
      </c>
      <c r="AU11">
        <f t="shared" si="6"/>
        <v>26</v>
      </c>
      <c r="AV11">
        <f t="shared" si="7"/>
      </c>
      <c r="AW11" t="s">
        <v>132</v>
      </c>
      <c r="BG11" s="186" t="s">
        <v>830</v>
      </c>
      <c r="BH11" s="187">
        <v>430085</v>
      </c>
      <c r="BI11" s="188">
        <v>9</v>
      </c>
      <c r="BJ11" s="186">
        <v>1991</v>
      </c>
      <c r="BK11" s="195">
        <v>2000</v>
      </c>
      <c r="BL11" s="186"/>
      <c r="BM11" s="195"/>
      <c r="BN11" s="186"/>
      <c r="BO11" s="195"/>
      <c r="BP11" s="186">
        <v>1261</v>
      </c>
      <c r="BQ11" s="196">
        <v>1265</v>
      </c>
      <c r="BR11" s="186"/>
      <c r="BS11" s="195"/>
      <c r="BW11">
        <v>176</v>
      </c>
      <c r="BX11">
        <f t="shared" si="8"/>
      </c>
      <c r="BY11">
        <v>200</v>
      </c>
    </row>
    <row r="12" spans="1:77" ht="13.5">
      <c r="A12" s="208" t="s">
        <v>533</v>
      </c>
      <c r="B12" s="187">
        <v>430010</v>
      </c>
      <c r="C12" s="188">
        <v>11</v>
      </c>
      <c r="D12" s="186">
        <v>246</v>
      </c>
      <c r="E12" s="194" t="s">
        <v>707</v>
      </c>
      <c r="F12" s="196">
        <v>255</v>
      </c>
      <c r="G12" s="186"/>
      <c r="H12" s="194"/>
      <c r="I12" s="195"/>
      <c r="J12" s="186"/>
      <c r="K12" s="194"/>
      <c r="L12" s="196"/>
      <c r="M12" s="186"/>
      <c r="N12" s="194"/>
      <c r="O12" s="195"/>
      <c r="P12" s="186">
        <v>201</v>
      </c>
      <c r="Q12" s="194" t="s">
        <v>707</v>
      </c>
      <c r="R12" s="195">
        <v>205</v>
      </c>
      <c r="S12" s="186"/>
      <c r="T12" s="194"/>
      <c r="U12" s="195"/>
      <c r="V12" s="197"/>
      <c r="W12" s="194"/>
      <c r="X12" s="198"/>
      <c r="Y12" s="206"/>
      <c r="AG12">
        <f t="shared" si="1"/>
        <v>0</v>
      </c>
      <c r="AI12">
        <f t="shared" si="2"/>
        <v>5</v>
      </c>
      <c r="AN12">
        <f t="shared" si="3"/>
        <v>5</v>
      </c>
      <c r="AP12" s="186" t="s">
        <v>533</v>
      </c>
      <c r="AQ12">
        <f t="shared" si="4"/>
        <v>0</v>
      </c>
      <c r="AR12" t="s">
        <v>758</v>
      </c>
      <c r="AS12">
        <f t="shared" si="5"/>
        <v>10</v>
      </c>
      <c r="AU12">
        <f t="shared" si="6"/>
        <v>5</v>
      </c>
      <c r="AV12">
        <f t="shared" si="7"/>
      </c>
      <c r="AW12" t="s">
        <v>533</v>
      </c>
      <c r="BG12" s="186" t="s">
        <v>132</v>
      </c>
      <c r="BH12" s="187">
        <v>430009</v>
      </c>
      <c r="BI12" s="188">
        <v>10</v>
      </c>
      <c r="BJ12" s="186">
        <v>216</v>
      </c>
      <c r="BK12" s="195">
        <v>245</v>
      </c>
      <c r="BL12" s="186"/>
      <c r="BM12" s="195"/>
      <c r="BN12" s="186"/>
      <c r="BO12" s="195"/>
      <c r="BP12" s="186">
        <v>176</v>
      </c>
      <c r="BQ12" s="196">
        <v>200</v>
      </c>
      <c r="BR12" s="186"/>
      <c r="BS12" s="195"/>
      <c r="BW12">
        <v>201</v>
      </c>
      <c r="BX12">
        <f t="shared" si="8"/>
      </c>
      <c r="BY12">
        <v>205</v>
      </c>
    </row>
    <row r="13" spans="1:77" ht="13.5">
      <c r="A13" s="208" t="s">
        <v>168</v>
      </c>
      <c r="B13" s="187">
        <v>430011</v>
      </c>
      <c r="C13" s="188">
        <v>12</v>
      </c>
      <c r="D13" s="186">
        <v>256</v>
      </c>
      <c r="E13" s="194" t="s">
        <v>707</v>
      </c>
      <c r="F13" s="196">
        <v>295</v>
      </c>
      <c r="G13" s="186"/>
      <c r="H13" s="194"/>
      <c r="I13" s="195"/>
      <c r="J13" s="186"/>
      <c r="K13" s="194"/>
      <c r="L13" s="196"/>
      <c r="M13" s="186"/>
      <c r="N13" s="194"/>
      <c r="O13" s="195"/>
      <c r="P13" s="186">
        <v>206</v>
      </c>
      <c r="Q13" s="194" t="s">
        <v>707</v>
      </c>
      <c r="R13" s="195">
        <v>225</v>
      </c>
      <c r="S13" s="186"/>
      <c r="T13" s="194"/>
      <c r="U13" s="195"/>
      <c r="V13" s="197"/>
      <c r="W13" s="194"/>
      <c r="X13" s="198"/>
      <c r="Y13" s="206"/>
      <c r="AB13">
        <f t="shared" si="0"/>
        <v>1</v>
      </c>
      <c r="AG13">
        <f t="shared" si="1"/>
        <v>1</v>
      </c>
      <c r="AI13">
        <f t="shared" si="2"/>
        <v>20</v>
      </c>
      <c r="AN13">
        <f t="shared" si="3"/>
        <v>20</v>
      </c>
      <c r="AP13" s="186" t="s">
        <v>168</v>
      </c>
      <c r="AQ13">
        <f t="shared" si="4"/>
        <v>1</v>
      </c>
      <c r="AR13" t="s">
        <v>759</v>
      </c>
      <c r="AS13">
        <f t="shared" si="5"/>
        <v>30</v>
      </c>
      <c r="AU13">
        <f t="shared" si="6"/>
        <v>20</v>
      </c>
      <c r="AV13">
        <f t="shared" si="7"/>
      </c>
      <c r="AW13" t="s">
        <v>168</v>
      </c>
      <c r="BG13" s="186" t="s">
        <v>533</v>
      </c>
      <c r="BH13" s="187">
        <v>430010</v>
      </c>
      <c r="BI13" s="188">
        <v>11</v>
      </c>
      <c r="BJ13" s="186">
        <v>246</v>
      </c>
      <c r="BK13" s="195">
        <v>255</v>
      </c>
      <c r="BL13" s="186"/>
      <c r="BM13" s="195"/>
      <c r="BN13" s="186"/>
      <c r="BO13" s="195"/>
      <c r="BP13" s="186">
        <v>201</v>
      </c>
      <c r="BQ13" s="196">
        <v>205</v>
      </c>
      <c r="BR13" s="186"/>
      <c r="BS13" s="195"/>
      <c r="BW13">
        <v>206</v>
      </c>
      <c r="BX13">
        <f t="shared" si="8"/>
      </c>
      <c r="BY13">
        <v>225</v>
      </c>
    </row>
    <row r="14" spans="1:77" ht="13.5">
      <c r="A14" s="208" t="s">
        <v>169</v>
      </c>
      <c r="B14" s="187">
        <v>430012</v>
      </c>
      <c r="C14" s="188">
        <v>13</v>
      </c>
      <c r="D14" s="186">
        <v>296</v>
      </c>
      <c r="E14" s="194" t="s">
        <v>707</v>
      </c>
      <c r="F14" s="196">
        <v>325</v>
      </c>
      <c r="G14" s="186"/>
      <c r="H14" s="194"/>
      <c r="I14" s="195"/>
      <c r="J14" s="186"/>
      <c r="K14" s="194"/>
      <c r="L14" s="196"/>
      <c r="M14" s="186"/>
      <c r="N14" s="194"/>
      <c r="O14" s="195"/>
      <c r="P14" s="186">
        <v>226</v>
      </c>
      <c r="Q14" s="194" t="s">
        <v>707</v>
      </c>
      <c r="R14" s="195">
        <v>245</v>
      </c>
      <c r="S14" s="186"/>
      <c r="T14" s="194"/>
      <c r="U14" s="195"/>
      <c r="V14" s="197"/>
      <c r="W14" s="194"/>
      <c r="X14" s="198"/>
      <c r="Y14" s="206"/>
      <c r="AB14">
        <f t="shared" si="0"/>
        <v>1</v>
      </c>
      <c r="AD14">
        <f>L14-J14+1</f>
        <v>1</v>
      </c>
      <c r="AG14">
        <f t="shared" si="1"/>
        <v>2</v>
      </c>
      <c r="AI14">
        <f t="shared" si="2"/>
        <v>20</v>
      </c>
      <c r="AK14">
        <f>U14-S14+1</f>
        <v>1</v>
      </c>
      <c r="AN14">
        <f t="shared" si="3"/>
        <v>21</v>
      </c>
      <c r="AP14" s="186" t="s">
        <v>169</v>
      </c>
      <c r="AQ14">
        <f t="shared" si="4"/>
        <v>2</v>
      </c>
      <c r="AR14" t="s">
        <v>760</v>
      </c>
      <c r="AS14">
        <f t="shared" si="5"/>
        <v>30</v>
      </c>
      <c r="AU14">
        <f t="shared" si="6"/>
        <v>21</v>
      </c>
      <c r="AV14">
        <f t="shared" si="7"/>
      </c>
      <c r="AW14" t="s">
        <v>169</v>
      </c>
      <c r="BG14" s="186" t="s">
        <v>168</v>
      </c>
      <c r="BH14" s="187">
        <v>430011</v>
      </c>
      <c r="BI14" s="188">
        <v>12</v>
      </c>
      <c r="BJ14" s="186">
        <v>256</v>
      </c>
      <c r="BK14" s="195">
        <v>295</v>
      </c>
      <c r="BL14" s="186"/>
      <c r="BM14" s="195"/>
      <c r="BN14" s="186"/>
      <c r="BO14" s="195"/>
      <c r="BP14" s="186">
        <v>206</v>
      </c>
      <c r="BQ14" s="196">
        <v>225</v>
      </c>
      <c r="BR14" s="186"/>
      <c r="BS14" s="195"/>
      <c r="BW14">
        <v>226</v>
      </c>
      <c r="BX14">
        <f t="shared" si="8"/>
      </c>
      <c r="BY14">
        <v>245</v>
      </c>
    </row>
    <row r="15" spans="1:77" ht="13.5">
      <c r="A15" s="208" t="s">
        <v>855</v>
      </c>
      <c r="B15" s="187">
        <v>430013</v>
      </c>
      <c r="C15" s="188">
        <v>14</v>
      </c>
      <c r="D15" s="186">
        <v>326</v>
      </c>
      <c r="E15" s="194" t="s">
        <v>707</v>
      </c>
      <c r="F15" s="196">
        <v>340</v>
      </c>
      <c r="G15" s="186"/>
      <c r="H15" s="194"/>
      <c r="I15" s="195"/>
      <c r="J15" s="186"/>
      <c r="K15" s="194"/>
      <c r="L15" s="196"/>
      <c r="M15" s="186"/>
      <c r="N15" s="194"/>
      <c r="O15" s="195"/>
      <c r="P15" s="186">
        <v>246</v>
      </c>
      <c r="Q15" s="194" t="s">
        <v>707</v>
      </c>
      <c r="R15" s="195">
        <v>255</v>
      </c>
      <c r="S15" s="186"/>
      <c r="T15" s="194"/>
      <c r="U15" s="195"/>
      <c r="V15" s="197"/>
      <c r="W15" s="194"/>
      <c r="X15" s="198"/>
      <c r="Y15" s="206"/>
      <c r="AG15">
        <f t="shared" si="1"/>
        <v>0</v>
      </c>
      <c r="AI15">
        <f t="shared" si="2"/>
        <v>10</v>
      </c>
      <c r="AN15">
        <f t="shared" si="3"/>
        <v>10</v>
      </c>
      <c r="AP15" s="186" t="s">
        <v>134</v>
      </c>
      <c r="AQ15">
        <f t="shared" si="4"/>
        <v>0</v>
      </c>
      <c r="AR15" t="s">
        <v>761</v>
      </c>
      <c r="AS15">
        <f t="shared" si="5"/>
        <v>15</v>
      </c>
      <c r="AU15">
        <f t="shared" si="6"/>
        <v>10</v>
      </c>
      <c r="AV15" t="str">
        <f t="shared" si="7"/>
        <v>×</v>
      </c>
      <c r="AW15" t="s">
        <v>134</v>
      </c>
      <c r="BG15" s="186" t="s">
        <v>169</v>
      </c>
      <c r="BH15" s="187">
        <v>430012</v>
      </c>
      <c r="BI15" s="188">
        <v>13</v>
      </c>
      <c r="BJ15" s="186">
        <v>296</v>
      </c>
      <c r="BK15" s="195">
        <v>325</v>
      </c>
      <c r="BL15" s="186"/>
      <c r="BM15" s="195"/>
      <c r="BN15" s="186"/>
      <c r="BO15" s="195"/>
      <c r="BP15" s="186">
        <v>226</v>
      </c>
      <c r="BQ15" s="196">
        <v>245</v>
      </c>
      <c r="BR15" s="186"/>
      <c r="BS15" s="195"/>
      <c r="BW15">
        <v>246</v>
      </c>
      <c r="BX15">
        <f t="shared" si="8"/>
      </c>
      <c r="BY15">
        <v>255</v>
      </c>
    </row>
    <row r="16" spans="1:77" ht="13.5">
      <c r="A16" s="208" t="s">
        <v>27</v>
      </c>
      <c r="B16" s="187">
        <v>430014</v>
      </c>
      <c r="C16" s="188">
        <v>15</v>
      </c>
      <c r="D16" s="186">
        <v>341</v>
      </c>
      <c r="E16" s="194" t="s">
        <v>707</v>
      </c>
      <c r="F16" s="196">
        <v>370</v>
      </c>
      <c r="G16" s="186">
        <v>1981</v>
      </c>
      <c r="H16" s="194" t="s">
        <v>707</v>
      </c>
      <c r="I16" s="195">
        <v>1990</v>
      </c>
      <c r="J16" s="186"/>
      <c r="K16" s="194"/>
      <c r="L16" s="196"/>
      <c r="M16" s="186"/>
      <c r="N16" s="194"/>
      <c r="O16" s="195"/>
      <c r="P16" s="186">
        <v>256</v>
      </c>
      <c r="Q16" s="194" t="s">
        <v>707</v>
      </c>
      <c r="R16" s="195">
        <v>280</v>
      </c>
      <c r="S16" s="186"/>
      <c r="T16" s="194"/>
      <c r="U16" s="195"/>
      <c r="V16" s="197"/>
      <c r="W16" s="194"/>
      <c r="X16" s="198"/>
      <c r="Y16" s="206"/>
      <c r="AB16">
        <f t="shared" si="0"/>
        <v>10</v>
      </c>
      <c r="AG16">
        <f t="shared" si="1"/>
        <v>10</v>
      </c>
      <c r="AI16">
        <f t="shared" si="2"/>
        <v>25</v>
      </c>
      <c r="AK16">
        <f>U16-S16+1</f>
        <v>1</v>
      </c>
      <c r="AN16">
        <f t="shared" si="3"/>
        <v>26</v>
      </c>
      <c r="AP16" s="186" t="s">
        <v>27</v>
      </c>
      <c r="AQ16">
        <f t="shared" si="4"/>
        <v>10</v>
      </c>
      <c r="AR16" t="s">
        <v>762</v>
      </c>
      <c r="AS16">
        <f t="shared" si="5"/>
        <v>40</v>
      </c>
      <c r="AU16">
        <f t="shared" si="6"/>
        <v>26</v>
      </c>
      <c r="AV16">
        <f t="shared" si="7"/>
      </c>
      <c r="AW16" t="s">
        <v>27</v>
      </c>
      <c r="BG16" s="186" t="s">
        <v>134</v>
      </c>
      <c r="BH16" s="187">
        <v>430013</v>
      </c>
      <c r="BI16" s="188">
        <v>14</v>
      </c>
      <c r="BJ16" s="186">
        <v>326</v>
      </c>
      <c r="BK16" s="195">
        <v>340</v>
      </c>
      <c r="BL16" s="186"/>
      <c r="BM16" s="195"/>
      <c r="BN16" s="186"/>
      <c r="BO16" s="195"/>
      <c r="BP16" s="186">
        <v>246</v>
      </c>
      <c r="BQ16" s="196">
        <v>255</v>
      </c>
      <c r="BR16" s="186"/>
      <c r="BS16" s="195"/>
      <c r="BW16">
        <v>256</v>
      </c>
      <c r="BX16">
        <f t="shared" si="8"/>
      </c>
      <c r="BY16">
        <v>280</v>
      </c>
    </row>
    <row r="17" spans="1:77" ht="13.5">
      <c r="A17" s="208" t="s">
        <v>136</v>
      </c>
      <c r="B17" s="187">
        <v>430015</v>
      </c>
      <c r="C17" s="188">
        <v>16</v>
      </c>
      <c r="D17" s="186">
        <v>371</v>
      </c>
      <c r="E17" s="194" t="s">
        <v>707</v>
      </c>
      <c r="F17" s="196">
        <v>430</v>
      </c>
      <c r="G17" s="186"/>
      <c r="H17" s="194"/>
      <c r="I17" s="195"/>
      <c r="J17" s="186"/>
      <c r="K17" s="194"/>
      <c r="L17" s="196"/>
      <c r="M17" s="186"/>
      <c r="N17" s="194"/>
      <c r="O17" s="195"/>
      <c r="P17" s="186">
        <v>281</v>
      </c>
      <c r="Q17" s="194" t="s">
        <v>707</v>
      </c>
      <c r="R17" s="195">
        <v>285</v>
      </c>
      <c r="S17" s="186">
        <v>1306</v>
      </c>
      <c r="T17" s="194" t="s">
        <v>707</v>
      </c>
      <c r="U17" s="195">
        <v>1315</v>
      </c>
      <c r="V17" s="197"/>
      <c r="W17" s="194"/>
      <c r="X17" s="198"/>
      <c r="Y17" s="206"/>
      <c r="AB17">
        <f t="shared" si="0"/>
        <v>1</v>
      </c>
      <c r="AD17">
        <f>L17-J17+1</f>
        <v>1</v>
      </c>
      <c r="AG17">
        <f t="shared" si="1"/>
        <v>2</v>
      </c>
      <c r="AI17">
        <f t="shared" si="2"/>
        <v>5</v>
      </c>
      <c r="AN17">
        <f t="shared" si="3"/>
        <v>5</v>
      </c>
      <c r="AP17" s="186" t="s">
        <v>136</v>
      </c>
      <c r="AQ17">
        <f t="shared" si="4"/>
        <v>2</v>
      </c>
      <c r="AR17" t="s">
        <v>763</v>
      </c>
      <c r="AS17">
        <f t="shared" si="5"/>
        <v>60</v>
      </c>
      <c r="AU17">
        <f t="shared" si="6"/>
        <v>5</v>
      </c>
      <c r="AV17">
        <f t="shared" si="7"/>
      </c>
      <c r="AW17" t="s">
        <v>136</v>
      </c>
      <c r="BG17" s="186" t="s">
        <v>27</v>
      </c>
      <c r="BH17" s="187">
        <v>430014</v>
      </c>
      <c r="BI17" s="188">
        <v>15</v>
      </c>
      <c r="BJ17" s="186">
        <v>341</v>
      </c>
      <c r="BK17" s="195">
        <v>370</v>
      </c>
      <c r="BL17" s="186">
        <v>1981</v>
      </c>
      <c r="BM17" s="195">
        <v>1990</v>
      </c>
      <c r="BN17" s="186"/>
      <c r="BO17" s="195"/>
      <c r="BP17" s="186">
        <v>256</v>
      </c>
      <c r="BQ17" s="196">
        <v>280</v>
      </c>
      <c r="BR17" s="186"/>
      <c r="BS17" s="195"/>
      <c r="BW17">
        <v>281</v>
      </c>
      <c r="BX17">
        <f t="shared" si="8"/>
      </c>
      <c r="BY17">
        <v>285</v>
      </c>
    </row>
    <row r="18" spans="1:77" ht="13.5">
      <c r="A18" s="208" t="s">
        <v>135</v>
      </c>
      <c r="B18" s="187">
        <v>430016</v>
      </c>
      <c r="C18" s="188">
        <v>17</v>
      </c>
      <c r="D18" s="186">
        <v>431</v>
      </c>
      <c r="E18" s="194" t="s">
        <v>707</v>
      </c>
      <c r="F18" s="196">
        <v>460</v>
      </c>
      <c r="G18" s="186"/>
      <c r="H18" s="194"/>
      <c r="I18" s="195"/>
      <c r="J18" s="186"/>
      <c r="K18" s="194"/>
      <c r="L18" s="196"/>
      <c r="M18" s="186"/>
      <c r="N18" s="194"/>
      <c r="O18" s="195"/>
      <c r="P18" s="186">
        <v>286</v>
      </c>
      <c r="Q18" s="194" t="s">
        <v>707</v>
      </c>
      <c r="R18" s="195">
        <v>305</v>
      </c>
      <c r="S18" s="186"/>
      <c r="T18" s="194"/>
      <c r="U18" s="195"/>
      <c r="V18" s="197"/>
      <c r="W18" s="194"/>
      <c r="X18" s="198"/>
      <c r="Y18" s="206"/>
      <c r="AB18">
        <f t="shared" si="0"/>
        <v>1</v>
      </c>
      <c r="AG18">
        <f t="shared" si="1"/>
        <v>1</v>
      </c>
      <c r="AI18">
        <f t="shared" si="2"/>
        <v>20</v>
      </c>
      <c r="AN18">
        <f t="shared" si="3"/>
        <v>20</v>
      </c>
      <c r="AP18" s="186" t="s">
        <v>135</v>
      </c>
      <c r="AQ18">
        <f t="shared" si="4"/>
        <v>1</v>
      </c>
      <c r="AR18" t="s">
        <v>764</v>
      </c>
      <c r="AS18">
        <f t="shared" si="5"/>
        <v>20</v>
      </c>
      <c r="AU18">
        <f t="shared" si="6"/>
        <v>20</v>
      </c>
      <c r="AV18">
        <f t="shared" si="7"/>
      </c>
      <c r="AW18" t="s">
        <v>135</v>
      </c>
      <c r="BG18" s="186" t="s">
        <v>136</v>
      </c>
      <c r="BH18" s="187">
        <v>430015</v>
      </c>
      <c r="BI18" s="188">
        <v>16</v>
      </c>
      <c r="BJ18" s="186">
        <v>371</v>
      </c>
      <c r="BK18" s="195">
        <v>430</v>
      </c>
      <c r="BL18" s="186"/>
      <c r="BM18" s="195"/>
      <c r="BN18" s="186"/>
      <c r="BO18" s="195"/>
      <c r="BP18" s="186">
        <v>281</v>
      </c>
      <c r="BQ18" s="196">
        <v>285</v>
      </c>
      <c r="BR18" s="186"/>
      <c r="BS18" s="195"/>
      <c r="BW18">
        <v>286</v>
      </c>
      <c r="BX18">
        <f t="shared" si="8"/>
      </c>
      <c r="BY18">
        <v>305</v>
      </c>
    </row>
    <row r="19" spans="1:77" ht="13.5">
      <c r="A19" s="208" t="s">
        <v>139</v>
      </c>
      <c r="B19" s="187">
        <v>430018</v>
      </c>
      <c r="C19" s="188">
        <v>19</v>
      </c>
      <c r="D19" s="186">
        <v>461</v>
      </c>
      <c r="E19" s="194" t="s">
        <v>707</v>
      </c>
      <c r="F19" s="196">
        <v>475</v>
      </c>
      <c r="G19" s="186"/>
      <c r="H19" s="194"/>
      <c r="I19" s="195"/>
      <c r="J19" s="186"/>
      <c r="K19" s="194"/>
      <c r="L19" s="196"/>
      <c r="M19" s="186"/>
      <c r="N19" s="194"/>
      <c r="O19" s="195"/>
      <c r="P19" s="186">
        <v>316</v>
      </c>
      <c r="Q19" s="194" t="s">
        <v>707</v>
      </c>
      <c r="R19" s="195">
        <v>320</v>
      </c>
      <c r="S19" s="186"/>
      <c r="T19" s="194"/>
      <c r="U19" s="195"/>
      <c r="V19" s="197"/>
      <c r="W19" s="194"/>
      <c r="X19" s="198"/>
      <c r="Y19" s="206"/>
      <c r="AB19">
        <f t="shared" si="0"/>
        <v>1</v>
      </c>
      <c r="AG19">
        <f t="shared" si="1"/>
        <v>1</v>
      </c>
      <c r="AI19">
        <f t="shared" si="2"/>
        <v>5</v>
      </c>
      <c r="AN19">
        <f t="shared" si="3"/>
        <v>5</v>
      </c>
      <c r="AP19" s="186" t="s">
        <v>139</v>
      </c>
      <c r="AQ19">
        <f t="shared" si="4"/>
        <v>1</v>
      </c>
      <c r="AR19" t="s">
        <v>765</v>
      </c>
      <c r="AS19">
        <f t="shared" si="5"/>
        <v>15</v>
      </c>
      <c r="AU19">
        <f t="shared" si="6"/>
        <v>5</v>
      </c>
      <c r="AV19">
        <f t="shared" si="7"/>
      </c>
      <c r="AW19" t="s">
        <v>139</v>
      </c>
      <c r="BG19" s="186" t="s">
        <v>137</v>
      </c>
      <c r="BH19" s="187">
        <v>430017</v>
      </c>
      <c r="BI19" s="188">
        <v>18</v>
      </c>
      <c r="BJ19" s="186">
        <v>451</v>
      </c>
      <c r="BK19" s="195">
        <v>460</v>
      </c>
      <c r="BL19" s="186"/>
      <c r="BM19" s="195"/>
      <c r="BN19" s="186"/>
      <c r="BO19" s="195"/>
      <c r="BP19" s="186">
        <v>306</v>
      </c>
      <c r="BQ19" s="196">
        <v>315</v>
      </c>
      <c r="BR19" s="186"/>
      <c r="BS19" s="195"/>
      <c r="BW19">
        <v>316</v>
      </c>
      <c r="BX19">
        <f t="shared" si="8"/>
      </c>
      <c r="BY19">
        <v>320</v>
      </c>
    </row>
    <row r="20" spans="1:77" ht="13.5">
      <c r="A20" s="208" t="s">
        <v>138</v>
      </c>
      <c r="B20" s="187">
        <v>430019</v>
      </c>
      <c r="C20" s="188">
        <v>20</v>
      </c>
      <c r="D20" s="186">
        <v>476</v>
      </c>
      <c r="E20" s="194" t="s">
        <v>707</v>
      </c>
      <c r="F20" s="196">
        <v>520</v>
      </c>
      <c r="G20" s="186"/>
      <c r="H20" s="194"/>
      <c r="I20" s="195"/>
      <c r="J20" s="186"/>
      <c r="K20" s="194"/>
      <c r="L20" s="196"/>
      <c r="M20" s="186"/>
      <c r="N20" s="194"/>
      <c r="O20" s="195"/>
      <c r="P20" s="186">
        <v>321</v>
      </c>
      <c r="Q20" s="194" t="s">
        <v>707</v>
      </c>
      <c r="R20" s="195">
        <v>345</v>
      </c>
      <c r="S20" s="186"/>
      <c r="T20" s="194"/>
      <c r="U20" s="195"/>
      <c r="V20" s="197"/>
      <c r="W20" s="194"/>
      <c r="X20" s="198"/>
      <c r="Y20" s="206"/>
      <c r="AB20">
        <f t="shared" si="0"/>
        <v>1</v>
      </c>
      <c r="AG20">
        <f t="shared" si="1"/>
        <v>1</v>
      </c>
      <c r="AI20">
        <f t="shared" si="2"/>
        <v>25</v>
      </c>
      <c r="AN20">
        <f t="shared" si="3"/>
        <v>25</v>
      </c>
      <c r="AP20" s="186" t="s">
        <v>138</v>
      </c>
      <c r="AQ20">
        <f t="shared" si="4"/>
        <v>1</v>
      </c>
      <c r="AR20" t="s">
        <v>766</v>
      </c>
      <c r="AS20">
        <f t="shared" si="5"/>
        <v>45</v>
      </c>
      <c r="AU20">
        <f t="shared" si="6"/>
        <v>25</v>
      </c>
      <c r="AV20">
        <f t="shared" si="7"/>
      </c>
      <c r="AW20" t="s">
        <v>138</v>
      </c>
      <c r="BG20" s="186" t="s">
        <v>139</v>
      </c>
      <c r="BH20" s="187">
        <v>430018</v>
      </c>
      <c r="BI20" s="188">
        <v>19</v>
      </c>
      <c r="BJ20" s="186">
        <v>461</v>
      </c>
      <c r="BK20" s="195">
        <v>475</v>
      </c>
      <c r="BL20" s="186"/>
      <c r="BM20" s="195"/>
      <c r="BN20" s="186"/>
      <c r="BO20" s="195"/>
      <c r="BP20" s="186">
        <v>316</v>
      </c>
      <c r="BQ20" s="196">
        <v>320</v>
      </c>
      <c r="BR20" s="186"/>
      <c r="BS20" s="195"/>
      <c r="BW20">
        <v>321</v>
      </c>
      <c r="BX20">
        <f t="shared" si="8"/>
      </c>
      <c r="BY20">
        <v>345</v>
      </c>
    </row>
    <row r="21" spans="1:77" ht="13.5">
      <c r="A21" s="208" t="s">
        <v>140</v>
      </c>
      <c r="B21" s="187">
        <v>430020</v>
      </c>
      <c r="C21" s="188">
        <v>21</v>
      </c>
      <c r="D21" s="186">
        <v>521</v>
      </c>
      <c r="E21" s="194" t="s">
        <v>707</v>
      </c>
      <c r="F21" s="196">
        <v>530</v>
      </c>
      <c r="G21" s="186"/>
      <c r="H21" s="194"/>
      <c r="I21" s="195"/>
      <c r="J21" s="186"/>
      <c r="K21" s="194"/>
      <c r="L21" s="196"/>
      <c r="M21" s="186"/>
      <c r="N21" s="194"/>
      <c r="O21" s="195"/>
      <c r="P21" s="186">
        <v>346</v>
      </c>
      <c r="Q21" s="194" t="s">
        <v>707</v>
      </c>
      <c r="R21" s="195">
        <v>350</v>
      </c>
      <c r="S21" s="186"/>
      <c r="T21" s="194"/>
      <c r="U21" s="195"/>
      <c r="V21" s="197"/>
      <c r="W21" s="194"/>
      <c r="X21" s="198"/>
      <c r="Y21" s="206"/>
      <c r="AG21">
        <f t="shared" si="1"/>
        <v>0</v>
      </c>
      <c r="AI21">
        <f t="shared" si="2"/>
        <v>5</v>
      </c>
      <c r="AN21">
        <f t="shared" si="3"/>
        <v>5</v>
      </c>
      <c r="AP21" s="186" t="s">
        <v>140</v>
      </c>
      <c r="AQ21">
        <f t="shared" si="4"/>
        <v>0</v>
      </c>
      <c r="AR21" t="s">
        <v>767</v>
      </c>
      <c r="AS21">
        <f t="shared" si="5"/>
        <v>10</v>
      </c>
      <c r="AU21">
        <f t="shared" si="6"/>
        <v>5</v>
      </c>
      <c r="AV21">
        <f t="shared" si="7"/>
      </c>
      <c r="AW21" t="s">
        <v>140</v>
      </c>
      <c r="BG21" s="186" t="s">
        <v>138</v>
      </c>
      <c r="BH21" s="187">
        <v>430019</v>
      </c>
      <c r="BI21" s="188">
        <v>20</v>
      </c>
      <c r="BJ21" s="186">
        <v>476</v>
      </c>
      <c r="BK21" s="195">
        <v>520</v>
      </c>
      <c r="BL21" s="186"/>
      <c r="BM21" s="195"/>
      <c r="BN21" s="186"/>
      <c r="BO21" s="195"/>
      <c r="BP21" s="186">
        <v>321</v>
      </c>
      <c r="BQ21" s="196">
        <v>345</v>
      </c>
      <c r="BR21" s="186"/>
      <c r="BS21" s="195"/>
      <c r="BW21">
        <v>346</v>
      </c>
      <c r="BX21">
        <f t="shared" si="8"/>
      </c>
      <c r="BY21">
        <v>350</v>
      </c>
    </row>
    <row r="22" spans="1:77" ht="13.5">
      <c r="A22" s="208" t="s">
        <v>141</v>
      </c>
      <c r="B22" s="187">
        <v>430021</v>
      </c>
      <c r="C22" s="188">
        <v>22</v>
      </c>
      <c r="D22" s="186">
        <v>531</v>
      </c>
      <c r="E22" s="194" t="s">
        <v>707</v>
      </c>
      <c r="F22" s="196">
        <v>550</v>
      </c>
      <c r="G22" s="186"/>
      <c r="H22" s="194"/>
      <c r="I22" s="195"/>
      <c r="J22" s="186"/>
      <c r="K22" s="194"/>
      <c r="L22" s="196"/>
      <c r="M22" s="186"/>
      <c r="N22" s="194"/>
      <c r="O22" s="195"/>
      <c r="P22" s="186">
        <v>351</v>
      </c>
      <c r="Q22" s="194" t="s">
        <v>707</v>
      </c>
      <c r="R22" s="195">
        <v>365</v>
      </c>
      <c r="S22" s="186"/>
      <c r="T22" s="194"/>
      <c r="U22" s="195"/>
      <c r="V22" s="197"/>
      <c r="W22" s="194"/>
      <c r="X22" s="198"/>
      <c r="Y22" s="206"/>
      <c r="AB22">
        <f t="shared" si="0"/>
        <v>1</v>
      </c>
      <c r="AG22">
        <f t="shared" si="1"/>
        <v>1</v>
      </c>
      <c r="AI22">
        <f t="shared" si="2"/>
        <v>15</v>
      </c>
      <c r="AK22">
        <f>U22-S22+1</f>
        <v>1</v>
      </c>
      <c r="AN22">
        <f t="shared" si="3"/>
        <v>16</v>
      </c>
      <c r="AP22" s="186" t="s">
        <v>141</v>
      </c>
      <c r="AQ22">
        <f t="shared" si="4"/>
        <v>1</v>
      </c>
      <c r="AR22" t="s">
        <v>768</v>
      </c>
      <c r="AS22">
        <f t="shared" si="5"/>
        <v>20</v>
      </c>
      <c r="AU22">
        <f t="shared" si="6"/>
        <v>16</v>
      </c>
      <c r="AV22">
        <f t="shared" si="7"/>
      </c>
      <c r="AW22" t="s">
        <v>141</v>
      </c>
      <c r="BG22" s="186" t="s">
        <v>140</v>
      </c>
      <c r="BH22" s="187">
        <v>430020</v>
      </c>
      <c r="BI22" s="188">
        <v>21</v>
      </c>
      <c r="BJ22" s="186">
        <v>521</v>
      </c>
      <c r="BK22" s="195">
        <v>530</v>
      </c>
      <c r="BL22" s="186"/>
      <c r="BM22" s="195"/>
      <c r="BN22" s="186"/>
      <c r="BO22" s="195"/>
      <c r="BP22" s="186">
        <v>346</v>
      </c>
      <c r="BQ22" s="196">
        <v>350</v>
      </c>
      <c r="BR22" s="186"/>
      <c r="BS22" s="195"/>
      <c r="BW22">
        <v>351</v>
      </c>
      <c r="BX22">
        <f t="shared" si="8"/>
      </c>
      <c r="BY22">
        <v>365</v>
      </c>
    </row>
    <row r="23" spans="1:77" ht="13.5">
      <c r="A23" s="208" t="s">
        <v>142</v>
      </c>
      <c r="B23" s="187">
        <v>430022</v>
      </c>
      <c r="C23" s="188">
        <v>23</v>
      </c>
      <c r="D23" s="186">
        <v>551</v>
      </c>
      <c r="E23" s="194" t="s">
        <v>707</v>
      </c>
      <c r="F23" s="196">
        <v>565</v>
      </c>
      <c r="G23" s="186"/>
      <c r="H23" s="194"/>
      <c r="I23" s="195"/>
      <c r="J23" s="186"/>
      <c r="K23" s="194"/>
      <c r="L23" s="196"/>
      <c r="M23" s="186"/>
      <c r="N23" s="194"/>
      <c r="O23" s="195"/>
      <c r="P23" s="186">
        <v>366</v>
      </c>
      <c r="Q23" s="194" t="s">
        <v>707</v>
      </c>
      <c r="R23" s="195">
        <v>370</v>
      </c>
      <c r="S23" s="186"/>
      <c r="T23" s="194"/>
      <c r="U23" s="195"/>
      <c r="V23" s="197"/>
      <c r="W23" s="194"/>
      <c r="X23" s="198"/>
      <c r="Y23" s="206"/>
      <c r="AB23">
        <f t="shared" si="0"/>
        <v>1</v>
      </c>
      <c r="AG23">
        <f t="shared" si="1"/>
        <v>1</v>
      </c>
      <c r="AI23">
        <f t="shared" si="2"/>
        <v>5</v>
      </c>
      <c r="AN23">
        <f t="shared" si="3"/>
        <v>5</v>
      </c>
      <c r="AP23" s="186" t="s">
        <v>142</v>
      </c>
      <c r="AQ23">
        <f t="shared" si="4"/>
        <v>1</v>
      </c>
      <c r="AR23" t="s">
        <v>769</v>
      </c>
      <c r="AS23">
        <f t="shared" si="5"/>
        <v>15</v>
      </c>
      <c r="AU23">
        <f t="shared" si="6"/>
        <v>5</v>
      </c>
      <c r="AV23">
        <f t="shared" si="7"/>
      </c>
      <c r="AW23" t="s">
        <v>142</v>
      </c>
      <c r="BG23" s="186" t="s">
        <v>141</v>
      </c>
      <c r="BH23" s="187">
        <v>430021</v>
      </c>
      <c r="BI23" s="188">
        <v>22</v>
      </c>
      <c r="BJ23" s="186">
        <v>531</v>
      </c>
      <c r="BK23" s="195">
        <v>550</v>
      </c>
      <c r="BL23" s="186"/>
      <c r="BM23" s="195"/>
      <c r="BN23" s="186"/>
      <c r="BO23" s="195"/>
      <c r="BP23" s="186">
        <v>351</v>
      </c>
      <c r="BQ23" s="196">
        <v>365</v>
      </c>
      <c r="BR23" s="186"/>
      <c r="BS23" s="195"/>
      <c r="BW23">
        <v>366</v>
      </c>
      <c r="BX23">
        <f t="shared" si="8"/>
      </c>
      <c r="BY23">
        <v>370</v>
      </c>
    </row>
    <row r="24" spans="1:77" ht="13.5">
      <c r="A24" s="208" t="s">
        <v>143</v>
      </c>
      <c r="B24" s="187">
        <v>430023</v>
      </c>
      <c r="C24" s="188">
        <v>24</v>
      </c>
      <c r="D24" s="186">
        <v>566</v>
      </c>
      <c r="E24" s="194" t="s">
        <v>707</v>
      </c>
      <c r="F24" s="196">
        <v>605</v>
      </c>
      <c r="G24" s="186"/>
      <c r="H24" s="194"/>
      <c r="I24" s="195"/>
      <c r="J24" s="186"/>
      <c r="K24" s="194"/>
      <c r="L24" s="196"/>
      <c r="M24" s="186"/>
      <c r="N24" s="194"/>
      <c r="O24" s="195"/>
      <c r="P24" s="186">
        <v>371</v>
      </c>
      <c r="Q24" s="194" t="s">
        <v>707</v>
      </c>
      <c r="R24" s="195">
        <v>385</v>
      </c>
      <c r="S24" s="186"/>
      <c r="T24" s="194"/>
      <c r="U24" s="195"/>
      <c r="V24" s="197"/>
      <c r="W24" s="194"/>
      <c r="X24" s="198"/>
      <c r="Y24" s="206"/>
      <c r="AB24">
        <f t="shared" si="0"/>
        <v>1</v>
      </c>
      <c r="AD24">
        <f>L24-J24+1</f>
        <v>1</v>
      </c>
      <c r="AG24">
        <f t="shared" si="1"/>
        <v>2</v>
      </c>
      <c r="AI24">
        <f t="shared" si="2"/>
        <v>15</v>
      </c>
      <c r="AN24">
        <f t="shared" si="3"/>
        <v>15</v>
      </c>
      <c r="AP24" s="186" t="s">
        <v>143</v>
      </c>
      <c r="AQ24">
        <f t="shared" si="4"/>
        <v>2</v>
      </c>
      <c r="AR24" t="s">
        <v>770</v>
      </c>
      <c r="AS24">
        <f t="shared" si="5"/>
        <v>40</v>
      </c>
      <c r="AU24">
        <f t="shared" si="6"/>
        <v>15</v>
      </c>
      <c r="AV24">
        <f t="shared" si="7"/>
      </c>
      <c r="AW24" t="s">
        <v>143</v>
      </c>
      <c r="BG24" s="186" t="s">
        <v>142</v>
      </c>
      <c r="BH24" s="187">
        <v>430022</v>
      </c>
      <c r="BI24" s="188">
        <v>23</v>
      </c>
      <c r="BJ24" s="186">
        <v>551</v>
      </c>
      <c r="BK24" s="195">
        <v>565</v>
      </c>
      <c r="BL24" s="186"/>
      <c r="BM24" s="195"/>
      <c r="BN24" s="186"/>
      <c r="BO24" s="195"/>
      <c r="BP24" s="186">
        <v>366</v>
      </c>
      <c r="BQ24" s="196">
        <v>370</v>
      </c>
      <c r="BR24" s="186"/>
      <c r="BS24" s="195"/>
      <c r="BW24">
        <v>371</v>
      </c>
      <c r="BX24">
        <f t="shared" si="8"/>
      </c>
      <c r="BY24">
        <v>385</v>
      </c>
    </row>
    <row r="25" spans="1:77" ht="13.5">
      <c r="A25" s="208" t="s">
        <v>144</v>
      </c>
      <c r="B25" s="187">
        <v>430024</v>
      </c>
      <c r="C25" s="188">
        <v>25</v>
      </c>
      <c r="D25" s="186">
        <v>606</v>
      </c>
      <c r="E25" s="194" t="s">
        <v>707</v>
      </c>
      <c r="F25" s="196">
        <v>620</v>
      </c>
      <c r="G25" s="186"/>
      <c r="H25" s="194"/>
      <c r="I25" s="195"/>
      <c r="J25" s="186"/>
      <c r="K25" s="194"/>
      <c r="L25" s="196"/>
      <c r="M25" s="186"/>
      <c r="N25" s="194"/>
      <c r="O25" s="195"/>
      <c r="P25" s="186">
        <v>386</v>
      </c>
      <c r="Q25" s="194" t="s">
        <v>707</v>
      </c>
      <c r="R25" s="195">
        <v>395</v>
      </c>
      <c r="S25" s="186"/>
      <c r="T25" s="194"/>
      <c r="U25" s="195"/>
      <c r="V25" s="197"/>
      <c r="W25" s="194"/>
      <c r="X25" s="198"/>
      <c r="Y25" s="206"/>
      <c r="AB25">
        <f t="shared" si="0"/>
        <v>1</v>
      </c>
      <c r="AG25">
        <f t="shared" si="1"/>
        <v>1</v>
      </c>
      <c r="AI25">
        <f t="shared" si="2"/>
        <v>10</v>
      </c>
      <c r="AN25">
        <f t="shared" si="3"/>
        <v>10</v>
      </c>
      <c r="AP25" s="186" t="s">
        <v>144</v>
      </c>
      <c r="AQ25">
        <f t="shared" si="4"/>
        <v>1</v>
      </c>
      <c r="AR25" t="s">
        <v>771</v>
      </c>
      <c r="AS25">
        <f t="shared" si="5"/>
        <v>15</v>
      </c>
      <c r="AU25">
        <f t="shared" si="6"/>
        <v>10</v>
      </c>
      <c r="AV25">
        <f t="shared" si="7"/>
      </c>
      <c r="AW25" t="s">
        <v>144</v>
      </c>
      <c r="BG25" s="186" t="s">
        <v>143</v>
      </c>
      <c r="BH25" s="187">
        <v>430023</v>
      </c>
      <c r="BI25" s="188">
        <v>24</v>
      </c>
      <c r="BJ25" s="186">
        <v>566</v>
      </c>
      <c r="BK25" s="195">
        <v>605</v>
      </c>
      <c r="BL25" s="186"/>
      <c r="BM25" s="195"/>
      <c r="BN25" s="186"/>
      <c r="BO25" s="195"/>
      <c r="BP25" s="186">
        <v>371</v>
      </c>
      <c r="BQ25" s="196">
        <v>385</v>
      </c>
      <c r="BR25" s="186"/>
      <c r="BS25" s="195"/>
      <c r="BW25">
        <v>386</v>
      </c>
      <c r="BX25">
        <f t="shared" si="8"/>
      </c>
      <c r="BY25">
        <v>395</v>
      </c>
    </row>
    <row r="26" spans="1:77" ht="13.5">
      <c r="A26" s="208" t="s">
        <v>685</v>
      </c>
      <c r="B26" s="187">
        <v>430025</v>
      </c>
      <c r="C26" s="188">
        <v>26</v>
      </c>
      <c r="D26" s="186">
        <v>621</v>
      </c>
      <c r="E26" s="194" t="s">
        <v>707</v>
      </c>
      <c r="F26" s="196">
        <v>650</v>
      </c>
      <c r="G26" s="186"/>
      <c r="H26" s="194"/>
      <c r="I26" s="195"/>
      <c r="J26" s="186"/>
      <c r="K26" s="194"/>
      <c r="L26" s="196"/>
      <c r="M26" s="186"/>
      <c r="N26" s="194"/>
      <c r="O26" s="195"/>
      <c r="P26" s="186">
        <v>396</v>
      </c>
      <c r="Q26" s="194" t="s">
        <v>707</v>
      </c>
      <c r="R26" s="195">
        <v>410</v>
      </c>
      <c r="S26" s="186"/>
      <c r="T26" s="194"/>
      <c r="U26" s="195"/>
      <c r="V26" s="197"/>
      <c r="W26" s="194"/>
      <c r="X26" s="198"/>
      <c r="Y26" s="206"/>
      <c r="AG26">
        <f t="shared" si="1"/>
        <v>0</v>
      </c>
      <c r="AI26">
        <f t="shared" si="2"/>
        <v>15</v>
      </c>
      <c r="AN26">
        <f t="shared" si="3"/>
        <v>15</v>
      </c>
      <c r="AP26" s="186" t="s">
        <v>685</v>
      </c>
      <c r="AQ26">
        <f t="shared" si="4"/>
        <v>0</v>
      </c>
      <c r="AR26" t="s">
        <v>772</v>
      </c>
      <c r="AS26">
        <f t="shared" si="5"/>
        <v>30</v>
      </c>
      <c r="AU26">
        <f t="shared" si="6"/>
        <v>15</v>
      </c>
      <c r="AV26">
        <f t="shared" si="7"/>
      </c>
      <c r="AW26" t="s">
        <v>685</v>
      </c>
      <c r="BG26" s="186" t="s">
        <v>144</v>
      </c>
      <c r="BH26" s="187">
        <v>430024</v>
      </c>
      <c r="BI26" s="188">
        <v>25</v>
      </c>
      <c r="BJ26" s="186">
        <v>606</v>
      </c>
      <c r="BK26" s="195">
        <v>620</v>
      </c>
      <c r="BL26" s="186"/>
      <c r="BM26" s="195"/>
      <c r="BN26" s="186"/>
      <c r="BO26" s="195"/>
      <c r="BP26" s="186">
        <v>386</v>
      </c>
      <c r="BQ26" s="196">
        <v>395</v>
      </c>
      <c r="BR26" s="186"/>
      <c r="BS26" s="195"/>
      <c r="BW26">
        <v>396</v>
      </c>
      <c r="BX26">
        <f t="shared" si="8"/>
      </c>
      <c r="BY26">
        <v>410</v>
      </c>
    </row>
    <row r="27" spans="1:77" ht="13.5">
      <c r="A27" s="208" t="s">
        <v>145</v>
      </c>
      <c r="B27" s="187">
        <v>430026</v>
      </c>
      <c r="C27" s="188">
        <v>27</v>
      </c>
      <c r="D27" s="186">
        <v>651</v>
      </c>
      <c r="E27" s="194" t="s">
        <v>707</v>
      </c>
      <c r="F27" s="196">
        <v>660</v>
      </c>
      <c r="G27" s="186">
        <v>2026</v>
      </c>
      <c r="H27" s="194" t="s">
        <v>707</v>
      </c>
      <c r="I27" s="195">
        <v>2035</v>
      </c>
      <c r="J27" s="186"/>
      <c r="K27" s="194"/>
      <c r="L27" s="196"/>
      <c r="M27" s="186"/>
      <c r="N27" s="194"/>
      <c r="O27" s="195"/>
      <c r="P27" s="186">
        <v>411</v>
      </c>
      <c r="Q27" s="194" t="s">
        <v>707</v>
      </c>
      <c r="R27" s="195">
        <v>415</v>
      </c>
      <c r="S27" s="186"/>
      <c r="T27" s="194"/>
      <c r="U27" s="195"/>
      <c r="V27" s="197"/>
      <c r="W27" s="194"/>
      <c r="X27" s="198"/>
      <c r="Y27" s="206"/>
      <c r="AG27">
        <f t="shared" si="1"/>
        <v>0</v>
      </c>
      <c r="AI27">
        <f t="shared" si="2"/>
        <v>5</v>
      </c>
      <c r="AN27">
        <f t="shared" si="3"/>
        <v>5</v>
      </c>
      <c r="AP27" s="186" t="s">
        <v>145</v>
      </c>
      <c r="AQ27">
        <f t="shared" si="4"/>
        <v>0</v>
      </c>
      <c r="AR27" t="s">
        <v>773</v>
      </c>
      <c r="AS27">
        <f t="shared" si="5"/>
        <v>10</v>
      </c>
      <c r="AU27">
        <f t="shared" si="6"/>
        <v>5</v>
      </c>
      <c r="AV27">
        <f t="shared" si="7"/>
      </c>
      <c r="AW27" t="s">
        <v>145</v>
      </c>
      <c r="BG27" s="186" t="s">
        <v>685</v>
      </c>
      <c r="BH27" s="187">
        <v>430025</v>
      </c>
      <c r="BI27" s="188">
        <v>26</v>
      </c>
      <c r="BJ27" s="186">
        <v>621</v>
      </c>
      <c r="BK27" s="195">
        <v>650</v>
      </c>
      <c r="BL27" s="186"/>
      <c r="BM27" s="195"/>
      <c r="BN27" s="186"/>
      <c r="BO27" s="195"/>
      <c r="BP27" s="186">
        <v>396</v>
      </c>
      <c r="BQ27" s="196">
        <v>410</v>
      </c>
      <c r="BR27" s="186"/>
      <c r="BS27" s="195"/>
      <c r="BW27">
        <v>411</v>
      </c>
      <c r="BX27">
        <f t="shared" si="8"/>
      </c>
      <c r="BY27">
        <v>415</v>
      </c>
    </row>
    <row r="28" spans="1:81" ht="13.5">
      <c r="A28" s="208" t="s">
        <v>146</v>
      </c>
      <c r="B28" s="187">
        <v>430027</v>
      </c>
      <c r="C28" s="188">
        <v>28</v>
      </c>
      <c r="D28" s="186">
        <v>661</v>
      </c>
      <c r="E28" s="194" t="s">
        <v>707</v>
      </c>
      <c r="F28" s="196">
        <v>675</v>
      </c>
      <c r="G28" s="186"/>
      <c r="H28" s="194"/>
      <c r="I28" s="195"/>
      <c r="J28" s="186"/>
      <c r="K28" s="194"/>
      <c r="L28" s="196"/>
      <c r="M28" s="186"/>
      <c r="N28" s="194"/>
      <c r="O28" s="195"/>
      <c r="P28" s="186">
        <v>416</v>
      </c>
      <c r="Q28" s="194" t="s">
        <v>707</v>
      </c>
      <c r="R28" s="195">
        <v>430</v>
      </c>
      <c r="S28" s="186"/>
      <c r="T28" s="194"/>
      <c r="U28" s="195"/>
      <c r="V28" s="197"/>
      <c r="W28" s="194"/>
      <c r="X28" s="198"/>
      <c r="Y28" s="206"/>
      <c r="AB28">
        <f t="shared" si="0"/>
        <v>1</v>
      </c>
      <c r="AG28">
        <f t="shared" si="1"/>
        <v>1</v>
      </c>
      <c r="AI28">
        <f t="shared" si="2"/>
        <v>15</v>
      </c>
      <c r="AK28">
        <f>U28-S28+1</f>
        <v>1</v>
      </c>
      <c r="AN28">
        <f t="shared" si="3"/>
        <v>16</v>
      </c>
      <c r="AP28" s="186" t="s">
        <v>146</v>
      </c>
      <c r="AQ28">
        <f t="shared" si="4"/>
        <v>1</v>
      </c>
      <c r="AR28" t="s">
        <v>774</v>
      </c>
      <c r="AS28">
        <f t="shared" si="5"/>
        <v>15</v>
      </c>
      <c r="AU28">
        <f t="shared" si="6"/>
        <v>16</v>
      </c>
      <c r="AV28">
        <f t="shared" si="7"/>
      </c>
      <c r="AW28" t="s">
        <v>146</v>
      </c>
      <c r="BG28" s="186" t="s">
        <v>145</v>
      </c>
      <c r="BH28" s="187">
        <v>430026</v>
      </c>
      <c r="BI28" s="188">
        <v>27</v>
      </c>
      <c r="BJ28" s="186">
        <v>651</v>
      </c>
      <c r="BK28" s="195">
        <v>660</v>
      </c>
      <c r="BL28" s="186"/>
      <c r="BM28" s="195"/>
      <c r="BN28" s="186"/>
      <c r="BO28" s="195"/>
      <c r="BP28" s="186">
        <v>411</v>
      </c>
      <c r="BQ28" s="196">
        <v>415</v>
      </c>
      <c r="BR28" s="186"/>
      <c r="BS28" s="195"/>
      <c r="BW28">
        <v>416</v>
      </c>
      <c r="BX28">
        <f t="shared" si="8"/>
      </c>
      <c r="BY28">
        <v>430</v>
      </c>
      <c r="CB28">
        <v>306</v>
      </c>
      <c r="CC28">
        <v>315</v>
      </c>
    </row>
    <row r="29" spans="1:77" ht="13.5">
      <c r="A29" s="208" t="s">
        <v>147</v>
      </c>
      <c r="B29" s="187">
        <v>430028</v>
      </c>
      <c r="C29" s="188">
        <v>29</v>
      </c>
      <c r="D29" s="186">
        <v>676</v>
      </c>
      <c r="E29" s="194" t="s">
        <v>707</v>
      </c>
      <c r="F29" s="196">
        <v>705</v>
      </c>
      <c r="G29" s="186"/>
      <c r="H29" s="194"/>
      <c r="I29" s="195"/>
      <c r="J29" s="186"/>
      <c r="K29" s="194"/>
      <c r="L29" s="196"/>
      <c r="M29" s="186"/>
      <c r="N29" s="194"/>
      <c r="O29" s="195"/>
      <c r="P29" s="186">
        <v>431</v>
      </c>
      <c r="Q29" s="194" t="s">
        <v>707</v>
      </c>
      <c r="R29" s="195">
        <v>440</v>
      </c>
      <c r="S29" s="186"/>
      <c r="T29" s="194"/>
      <c r="U29" s="195"/>
      <c r="V29" s="197"/>
      <c r="W29" s="194"/>
      <c r="X29" s="198"/>
      <c r="Y29" s="206"/>
      <c r="AB29">
        <f t="shared" si="0"/>
        <v>1</v>
      </c>
      <c r="AD29">
        <f>L29-J29+1</f>
        <v>1</v>
      </c>
      <c r="AG29">
        <f t="shared" si="1"/>
        <v>2</v>
      </c>
      <c r="AI29">
        <f t="shared" si="2"/>
        <v>10</v>
      </c>
      <c r="AN29">
        <f t="shared" si="3"/>
        <v>10</v>
      </c>
      <c r="AP29" s="186" t="s">
        <v>147</v>
      </c>
      <c r="AQ29">
        <f t="shared" si="4"/>
        <v>2</v>
      </c>
      <c r="AR29" t="s">
        <v>775</v>
      </c>
      <c r="AS29">
        <f t="shared" si="5"/>
        <v>30</v>
      </c>
      <c r="AU29">
        <f t="shared" si="6"/>
        <v>10</v>
      </c>
      <c r="AV29">
        <f t="shared" si="7"/>
      </c>
      <c r="AW29" t="s">
        <v>147</v>
      </c>
      <c r="BG29" s="186" t="s">
        <v>146</v>
      </c>
      <c r="BH29" s="187">
        <v>430027</v>
      </c>
      <c r="BI29" s="188">
        <v>28</v>
      </c>
      <c r="BJ29" s="186">
        <v>661</v>
      </c>
      <c r="BK29" s="195">
        <v>675</v>
      </c>
      <c r="BL29" s="186"/>
      <c r="BM29" s="195"/>
      <c r="BN29" s="186"/>
      <c r="BO29" s="195"/>
      <c r="BP29" s="186">
        <v>416</v>
      </c>
      <c r="BQ29" s="196">
        <v>430</v>
      </c>
      <c r="BR29" s="186"/>
      <c r="BS29" s="195"/>
      <c r="BW29">
        <v>431</v>
      </c>
      <c r="BX29">
        <f t="shared" si="8"/>
      </c>
      <c r="BY29">
        <v>440</v>
      </c>
    </row>
    <row r="30" spans="1:77" ht="13.5">
      <c r="A30" s="208" t="s">
        <v>148</v>
      </c>
      <c r="B30" s="187">
        <v>430029</v>
      </c>
      <c r="C30" s="188">
        <v>30</v>
      </c>
      <c r="D30" s="186">
        <v>706</v>
      </c>
      <c r="E30" s="194" t="s">
        <v>707</v>
      </c>
      <c r="F30" s="196">
        <v>725</v>
      </c>
      <c r="G30" s="186"/>
      <c r="H30" s="194"/>
      <c r="I30" s="195"/>
      <c r="J30" s="186"/>
      <c r="K30" s="194"/>
      <c r="L30" s="196"/>
      <c r="M30" s="186"/>
      <c r="N30" s="194"/>
      <c r="O30" s="195"/>
      <c r="P30" s="186">
        <v>441</v>
      </c>
      <c r="Q30" s="194" t="s">
        <v>707</v>
      </c>
      <c r="R30" s="195">
        <v>445</v>
      </c>
      <c r="S30" s="186"/>
      <c r="T30" s="194"/>
      <c r="U30" s="195"/>
      <c r="V30" s="197"/>
      <c r="W30" s="194"/>
      <c r="X30" s="198"/>
      <c r="Y30" s="206"/>
      <c r="AB30">
        <f t="shared" si="0"/>
        <v>1</v>
      </c>
      <c r="AG30">
        <f t="shared" si="1"/>
        <v>1</v>
      </c>
      <c r="AI30">
        <f t="shared" si="2"/>
        <v>5</v>
      </c>
      <c r="AN30">
        <f t="shared" si="3"/>
        <v>5</v>
      </c>
      <c r="AP30" s="186" t="s">
        <v>148</v>
      </c>
      <c r="AQ30">
        <f t="shared" si="4"/>
        <v>1</v>
      </c>
      <c r="AR30" t="s">
        <v>776</v>
      </c>
      <c r="AS30">
        <f t="shared" si="5"/>
        <v>20</v>
      </c>
      <c r="AU30">
        <f t="shared" si="6"/>
        <v>5</v>
      </c>
      <c r="AV30">
        <f t="shared" si="7"/>
      </c>
      <c r="AW30" t="s">
        <v>148</v>
      </c>
      <c r="BG30" s="186" t="s">
        <v>147</v>
      </c>
      <c r="BH30" s="187">
        <v>430028</v>
      </c>
      <c r="BI30" s="188">
        <v>29</v>
      </c>
      <c r="BJ30" s="186">
        <v>676</v>
      </c>
      <c r="BK30" s="195">
        <v>705</v>
      </c>
      <c r="BL30" s="186"/>
      <c r="BM30" s="195"/>
      <c r="BN30" s="186"/>
      <c r="BO30" s="195"/>
      <c r="BP30" s="186">
        <v>431</v>
      </c>
      <c r="BQ30" s="196">
        <v>440</v>
      </c>
      <c r="BR30" s="186"/>
      <c r="BS30" s="195"/>
      <c r="BW30">
        <v>441</v>
      </c>
      <c r="BX30">
        <f t="shared" si="8"/>
      </c>
      <c r="BY30">
        <v>445</v>
      </c>
    </row>
    <row r="31" spans="1:77" ht="13.5">
      <c r="A31" s="208" t="s">
        <v>149</v>
      </c>
      <c r="B31" s="187">
        <v>430030</v>
      </c>
      <c r="C31" s="188">
        <v>31</v>
      </c>
      <c r="D31" s="186">
        <v>726</v>
      </c>
      <c r="E31" s="194" t="s">
        <v>707</v>
      </c>
      <c r="F31" s="196">
        <v>750</v>
      </c>
      <c r="G31" s="186"/>
      <c r="H31" s="194"/>
      <c r="I31" s="195"/>
      <c r="J31" s="186"/>
      <c r="K31" s="194"/>
      <c r="L31" s="196"/>
      <c r="M31" s="186"/>
      <c r="N31" s="194"/>
      <c r="O31" s="195"/>
      <c r="P31" s="186">
        <v>446</v>
      </c>
      <c r="Q31" s="194" t="s">
        <v>707</v>
      </c>
      <c r="R31" s="195">
        <v>450</v>
      </c>
      <c r="S31" s="186"/>
      <c r="T31" s="194"/>
      <c r="U31" s="195"/>
      <c r="V31" s="197"/>
      <c r="W31" s="194"/>
      <c r="X31" s="198"/>
      <c r="Y31" s="206"/>
      <c r="AB31">
        <f t="shared" si="0"/>
        <v>1</v>
      </c>
      <c r="AD31">
        <f>L31-J31+1</f>
        <v>1</v>
      </c>
      <c r="AG31">
        <f t="shared" si="1"/>
        <v>2</v>
      </c>
      <c r="AI31">
        <f t="shared" si="2"/>
        <v>5</v>
      </c>
      <c r="AN31">
        <f t="shared" si="3"/>
        <v>5</v>
      </c>
      <c r="AP31" s="186" t="s">
        <v>149</v>
      </c>
      <c r="AQ31">
        <f t="shared" si="4"/>
        <v>2</v>
      </c>
      <c r="AR31" t="s">
        <v>777</v>
      </c>
      <c r="AS31">
        <f t="shared" si="5"/>
        <v>25</v>
      </c>
      <c r="AU31">
        <f t="shared" si="6"/>
        <v>5</v>
      </c>
      <c r="AV31">
        <f t="shared" si="7"/>
      </c>
      <c r="AW31" t="s">
        <v>149</v>
      </c>
      <c r="BG31" s="186" t="s">
        <v>148</v>
      </c>
      <c r="BH31" s="187">
        <v>430029</v>
      </c>
      <c r="BI31" s="188">
        <v>30</v>
      </c>
      <c r="BJ31" s="186">
        <v>706</v>
      </c>
      <c r="BK31" s="195">
        <v>725</v>
      </c>
      <c r="BL31" s="186"/>
      <c r="BM31" s="195"/>
      <c r="BN31" s="186"/>
      <c r="BO31" s="195"/>
      <c r="BP31" s="186">
        <v>441</v>
      </c>
      <c r="BQ31" s="196">
        <v>445</v>
      </c>
      <c r="BR31" s="186"/>
      <c r="BS31" s="195"/>
      <c r="BW31">
        <v>446</v>
      </c>
      <c r="BX31">
        <f t="shared" si="8"/>
      </c>
      <c r="BY31">
        <v>450</v>
      </c>
    </row>
    <row r="32" spans="1:77" ht="13.5">
      <c r="A32" s="208" t="s">
        <v>150</v>
      </c>
      <c r="B32" s="187">
        <v>430031</v>
      </c>
      <c r="C32" s="188">
        <v>32</v>
      </c>
      <c r="D32" s="186">
        <v>751</v>
      </c>
      <c r="E32" s="194" t="s">
        <v>707</v>
      </c>
      <c r="F32" s="196">
        <v>780</v>
      </c>
      <c r="G32" s="186"/>
      <c r="H32" s="194"/>
      <c r="I32" s="195"/>
      <c r="J32" s="186"/>
      <c r="K32" s="194"/>
      <c r="L32" s="196"/>
      <c r="M32" s="186"/>
      <c r="N32" s="194"/>
      <c r="O32" s="195"/>
      <c r="P32" s="186">
        <v>451</v>
      </c>
      <c r="Q32" s="194" t="s">
        <v>707</v>
      </c>
      <c r="R32" s="195">
        <v>470</v>
      </c>
      <c r="S32" s="186"/>
      <c r="T32" s="194"/>
      <c r="U32" s="195"/>
      <c r="V32" s="197"/>
      <c r="W32" s="194"/>
      <c r="X32" s="198"/>
      <c r="Y32" s="206"/>
      <c r="AB32">
        <f t="shared" si="0"/>
        <v>1</v>
      </c>
      <c r="AG32">
        <f t="shared" si="1"/>
        <v>1</v>
      </c>
      <c r="AI32">
        <f t="shared" si="2"/>
        <v>20</v>
      </c>
      <c r="AN32">
        <f t="shared" si="3"/>
        <v>20</v>
      </c>
      <c r="AP32" s="186" t="s">
        <v>150</v>
      </c>
      <c r="AQ32">
        <f t="shared" si="4"/>
        <v>1</v>
      </c>
      <c r="AR32" t="s">
        <v>778</v>
      </c>
      <c r="AS32">
        <f t="shared" si="5"/>
        <v>30</v>
      </c>
      <c r="AU32">
        <f t="shared" si="6"/>
        <v>20</v>
      </c>
      <c r="AV32">
        <f t="shared" si="7"/>
      </c>
      <c r="AW32" t="s">
        <v>150</v>
      </c>
      <c r="BG32" s="186" t="s">
        <v>149</v>
      </c>
      <c r="BH32" s="187">
        <v>430030</v>
      </c>
      <c r="BI32" s="188">
        <v>31</v>
      </c>
      <c r="BJ32" s="186">
        <v>726</v>
      </c>
      <c r="BK32" s="195">
        <v>750</v>
      </c>
      <c r="BL32" s="186"/>
      <c r="BM32" s="195"/>
      <c r="BN32" s="186"/>
      <c r="BO32" s="195"/>
      <c r="BP32" s="186">
        <v>446</v>
      </c>
      <c r="BQ32" s="196">
        <v>450</v>
      </c>
      <c r="BR32" s="186"/>
      <c r="BS32" s="195"/>
      <c r="BW32">
        <v>451</v>
      </c>
      <c r="BX32">
        <f t="shared" si="8"/>
      </c>
      <c r="BY32">
        <v>470</v>
      </c>
    </row>
    <row r="33" spans="1:77" ht="13.5">
      <c r="A33" s="208" t="s">
        <v>151</v>
      </c>
      <c r="B33" s="187">
        <v>430032</v>
      </c>
      <c r="C33" s="188">
        <v>33</v>
      </c>
      <c r="D33" s="186">
        <v>781</v>
      </c>
      <c r="E33" s="194" t="s">
        <v>707</v>
      </c>
      <c r="F33" s="196">
        <v>805</v>
      </c>
      <c r="G33" s="186"/>
      <c r="H33" s="194"/>
      <c r="I33" s="195"/>
      <c r="J33" s="186"/>
      <c r="K33" s="194"/>
      <c r="L33" s="196"/>
      <c r="M33" s="186"/>
      <c r="N33" s="194"/>
      <c r="O33" s="195"/>
      <c r="P33" s="186">
        <v>471</v>
      </c>
      <c r="Q33" s="194" t="s">
        <v>707</v>
      </c>
      <c r="R33" s="195">
        <v>490</v>
      </c>
      <c r="S33" s="186"/>
      <c r="T33" s="194"/>
      <c r="U33" s="195"/>
      <c r="V33" s="197"/>
      <c r="W33" s="194"/>
      <c r="X33" s="198"/>
      <c r="Y33" s="206"/>
      <c r="AB33">
        <f t="shared" si="0"/>
        <v>1</v>
      </c>
      <c r="AG33">
        <f t="shared" si="1"/>
        <v>1</v>
      </c>
      <c r="AI33">
        <f t="shared" si="2"/>
        <v>20</v>
      </c>
      <c r="AN33">
        <f t="shared" si="3"/>
        <v>20</v>
      </c>
      <c r="AP33" s="186" t="s">
        <v>151</v>
      </c>
      <c r="AQ33">
        <f t="shared" si="4"/>
        <v>1</v>
      </c>
      <c r="AR33" t="s">
        <v>779</v>
      </c>
      <c r="AS33">
        <f t="shared" si="5"/>
        <v>25</v>
      </c>
      <c r="AU33">
        <f t="shared" si="6"/>
        <v>20</v>
      </c>
      <c r="AV33">
        <f t="shared" si="7"/>
      </c>
      <c r="AW33" t="s">
        <v>151</v>
      </c>
      <c r="BG33" s="186" t="s">
        <v>150</v>
      </c>
      <c r="BH33" s="187">
        <v>430031</v>
      </c>
      <c r="BI33" s="188">
        <v>32</v>
      </c>
      <c r="BJ33" s="186">
        <v>751</v>
      </c>
      <c r="BK33" s="195">
        <v>780</v>
      </c>
      <c r="BL33" s="186"/>
      <c r="BM33" s="195"/>
      <c r="BN33" s="186"/>
      <c r="BO33" s="195"/>
      <c r="BP33" s="186">
        <v>451</v>
      </c>
      <c r="BQ33" s="196">
        <v>470</v>
      </c>
      <c r="BR33" s="186"/>
      <c r="BS33" s="195"/>
      <c r="BW33">
        <v>471</v>
      </c>
      <c r="BX33">
        <f t="shared" si="8"/>
      </c>
      <c r="BY33">
        <v>490</v>
      </c>
    </row>
    <row r="34" spans="1:76" ht="13.5" customHeight="1">
      <c r="A34" s="208" t="s">
        <v>152</v>
      </c>
      <c r="B34" s="187">
        <v>430033</v>
      </c>
      <c r="C34" s="188">
        <v>34</v>
      </c>
      <c r="D34" s="186">
        <v>806</v>
      </c>
      <c r="E34" s="194" t="s">
        <v>707</v>
      </c>
      <c r="F34" s="196">
        <v>830</v>
      </c>
      <c r="G34" s="186">
        <v>1971</v>
      </c>
      <c r="H34" s="194" t="s">
        <v>707</v>
      </c>
      <c r="I34" s="195">
        <v>1980</v>
      </c>
      <c r="J34" s="186"/>
      <c r="K34" s="194"/>
      <c r="L34" s="196"/>
      <c r="M34" s="186"/>
      <c r="N34" s="194"/>
      <c r="O34" s="195"/>
      <c r="P34" s="186">
        <v>2021</v>
      </c>
      <c r="Q34" s="194" t="s">
        <v>873</v>
      </c>
      <c r="R34" s="195">
        <v>2030</v>
      </c>
      <c r="S34" s="186"/>
      <c r="T34" s="194"/>
      <c r="U34" s="195"/>
      <c r="V34" s="197"/>
      <c r="W34" s="194"/>
      <c r="X34" s="198"/>
      <c r="Y34" s="206"/>
      <c r="AB34">
        <f t="shared" si="0"/>
        <v>10</v>
      </c>
      <c r="AD34">
        <f>L34-J34+1</f>
        <v>1</v>
      </c>
      <c r="AG34">
        <f t="shared" si="1"/>
        <v>11</v>
      </c>
      <c r="AI34">
        <f t="shared" si="2"/>
        <v>10</v>
      </c>
      <c r="AN34">
        <f t="shared" si="3"/>
        <v>10</v>
      </c>
      <c r="AP34" s="186" t="s">
        <v>152</v>
      </c>
      <c r="AQ34">
        <f t="shared" si="4"/>
        <v>11</v>
      </c>
      <c r="AR34" t="s">
        <v>780</v>
      </c>
      <c r="AS34">
        <f t="shared" si="5"/>
        <v>25</v>
      </c>
      <c r="AU34">
        <f t="shared" si="6"/>
        <v>10</v>
      </c>
      <c r="AV34">
        <f t="shared" si="7"/>
      </c>
      <c r="AW34" t="s">
        <v>152</v>
      </c>
      <c r="BG34" s="186" t="s">
        <v>151</v>
      </c>
      <c r="BH34" s="187">
        <v>430032</v>
      </c>
      <c r="BI34" s="188">
        <v>33</v>
      </c>
      <c r="BJ34" s="186">
        <v>781</v>
      </c>
      <c r="BK34" s="195">
        <v>805</v>
      </c>
      <c r="BL34" s="186"/>
      <c r="BM34" s="195"/>
      <c r="BN34" s="186"/>
      <c r="BO34" s="195"/>
      <c r="BP34" s="186">
        <v>471</v>
      </c>
      <c r="BQ34" s="196">
        <v>490</v>
      </c>
      <c r="BR34" s="186"/>
      <c r="BS34" s="195"/>
      <c r="BX34" t="str">
        <f t="shared" si="8"/>
        <v>*</v>
      </c>
    </row>
    <row r="35" spans="1:77" ht="13.5" customHeight="1">
      <c r="A35" s="208" t="s">
        <v>153</v>
      </c>
      <c r="B35" s="187">
        <v>430034</v>
      </c>
      <c r="C35" s="188">
        <v>35</v>
      </c>
      <c r="D35" s="186">
        <v>831</v>
      </c>
      <c r="E35" s="194" t="s">
        <v>707</v>
      </c>
      <c r="F35" s="196">
        <v>865</v>
      </c>
      <c r="G35" s="186"/>
      <c r="H35" s="194"/>
      <c r="I35" s="195"/>
      <c r="J35" s="186"/>
      <c r="K35" s="194"/>
      <c r="L35" s="196"/>
      <c r="M35" s="186"/>
      <c r="N35" s="194"/>
      <c r="O35" s="195"/>
      <c r="P35" s="186">
        <v>491</v>
      </c>
      <c r="Q35" s="194" t="s">
        <v>707</v>
      </c>
      <c r="R35" s="195">
        <v>515</v>
      </c>
      <c r="S35" s="186"/>
      <c r="T35" s="194"/>
      <c r="U35" s="195"/>
      <c r="V35" s="197"/>
      <c r="W35" s="194"/>
      <c r="X35" s="198"/>
      <c r="Y35" s="206"/>
      <c r="AB35">
        <f t="shared" si="0"/>
        <v>1</v>
      </c>
      <c r="AG35">
        <f t="shared" si="1"/>
        <v>1</v>
      </c>
      <c r="AI35">
        <f t="shared" si="2"/>
        <v>25</v>
      </c>
      <c r="AN35">
        <f t="shared" si="3"/>
        <v>25</v>
      </c>
      <c r="AP35" s="186" t="s">
        <v>153</v>
      </c>
      <c r="AQ35">
        <f t="shared" si="4"/>
        <v>1</v>
      </c>
      <c r="AR35" t="s">
        <v>781</v>
      </c>
      <c r="AS35">
        <f t="shared" si="5"/>
        <v>30</v>
      </c>
      <c r="AU35">
        <f t="shared" si="6"/>
        <v>25</v>
      </c>
      <c r="AV35">
        <f t="shared" si="7"/>
      </c>
      <c r="AW35" t="s">
        <v>153</v>
      </c>
      <c r="BG35" s="186" t="s">
        <v>152</v>
      </c>
      <c r="BH35" s="187">
        <v>430033</v>
      </c>
      <c r="BI35" s="188">
        <v>34</v>
      </c>
      <c r="BJ35" s="186">
        <v>806</v>
      </c>
      <c r="BK35" s="195">
        <v>830</v>
      </c>
      <c r="BL35" s="186">
        <v>1971</v>
      </c>
      <c r="BM35" s="195">
        <v>1980</v>
      </c>
      <c r="BN35" s="186"/>
      <c r="BO35" s="195"/>
      <c r="BP35" s="186"/>
      <c r="BQ35" s="196"/>
      <c r="BR35" s="186"/>
      <c r="BS35" s="195"/>
      <c r="BW35">
        <v>491</v>
      </c>
      <c r="BX35">
        <f t="shared" si="8"/>
      </c>
      <c r="BY35">
        <v>515</v>
      </c>
    </row>
    <row r="36" spans="1:77" ht="13.5">
      <c r="A36" s="208" t="s">
        <v>155</v>
      </c>
      <c r="B36" s="187">
        <v>430035</v>
      </c>
      <c r="C36" s="188">
        <v>36</v>
      </c>
      <c r="D36" s="186">
        <v>866</v>
      </c>
      <c r="E36" s="194" t="s">
        <v>707</v>
      </c>
      <c r="F36" s="196">
        <v>910</v>
      </c>
      <c r="G36" s="186"/>
      <c r="H36" s="194"/>
      <c r="I36" s="195"/>
      <c r="J36" s="186"/>
      <c r="K36" s="194"/>
      <c r="L36" s="196"/>
      <c r="M36" s="186"/>
      <c r="N36" s="194"/>
      <c r="O36" s="195"/>
      <c r="P36" s="186">
        <v>516</v>
      </c>
      <c r="Q36" s="194" t="s">
        <v>707</v>
      </c>
      <c r="R36" s="195">
        <v>530</v>
      </c>
      <c r="S36" s="186"/>
      <c r="T36" s="194"/>
      <c r="U36" s="195"/>
      <c r="V36" s="197"/>
      <c r="W36" s="194"/>
      <c r="X36" s="198"/>
      <c r="Y36" s="206"/>
      <c r="AB36">
        <f t="shared" si="0"/>
        <v>1</v>
      </c>
      <c r="AD36">
        <f>L36-J36+1</f>
        <v>1</v>
      </c>
      <c r="AF36">
        <f>O36-M36+1</f>
        <v>1</v>
      </c>
      <c r="AG36">
        <f t="shared" si="1"/>
        <v>3</v>
      </c>
      <c r="AI36">
        <f t="shared" si="2"/>
        <v>15</v>
      </c>
      <c r="AN36">
        <f t="shared" si="3"/>
        <v>15</v>
      </c>
      <c r="AP36" s="186" t="s">
        <v>155</v>
      </c>
      <c r="AQ36">
        <f t="shared" si="4"/>
        <v>3</v>
      </c>
      <c r="AR36" t="s">
        <v>782</v>
      </c>
      <c r="AS36">
        <f t="shared" si="5"/>
        <v>45</v>
      </c>
      <c r="AU36">
        <f t="shared" si="6"/>
        <v>15</v>
      </c>
      <c r="AV36">
        <f t="shared" si="7"/>
      </c>
      <c r="AW36" t="s">
        <v>155</v>
      </c>
      <c r="BG36" s="186" t="s">
        <v>153</v>
      </c>
      <c r="BH36" s="187">
        <v>430034</v>
      </c>
      <c r="BI36" s="188">
        <v>35</v>
      </c>
      <c r="BJ36" s="186">
        <v>831</v>
      </c>
      <c r="BK36" s="195">
        <v>865</v>
      </c>
      <c r="BL36" s="186"/>
      <c r="BM36" s="195"/>
      <c r="BN36" s="186"/>
      <c r="BO36" s="195"/>
      <c r="BP36" s="186">
        <v>491</v>
      </c>
      <c r="BQ36" s="196">
        <v>515</v>
      </c>
      <c r="BR36" s="186"/>
      <c r="BS36" s="195"/>
      <c r="BW36">
        <v>516</v>
      </c>
      <c r="BX36">
        <f t="shared" si="8"/>
      </c>
      <c r="BY36">
        <v>530</v>
      </c>
    </row>
    <row r="37" spans="1:77" ht="13.5">
      <c r="A37" s="208" t="s">
        <v>154</v>
      </c>
      <c r="B37" s="187">
        <v>430036</v>
      </c>
      <c r="C37" s="188">
        <v>37</v>
      </c>
      <c r="D37" s="186">
        <v>911</v>
      </c>
      <c r="E37" s="194" t="s">
        <v>707</v>
      </c>
      <c r="F37" s="196">
        <v>930</v>
      </c>
      <c r="G37" s="186"/>
      <c r="H37" s="194"/>
      <c r="I37" s="195"/>
      <c r="J37" s="186"/>
      <c r="K37" s="194"/>
      <c r="L37" s="196"/>
      <c r="M37" s="186"/>
      <c r="N37" s="194"/>
      <c r="O37" s="195"/>
      <c r="P37" s="186">
        <v>531</v>
      </c>
      <c r="Q37" s="194" t="s">
        <v>707</v>
      </c>
      <c r="R37" s="195">
        <v>555</v>
      </c>
      <c r="S37" s="186">
        <v>1291</v>
      </c>
      <c r="T37" s="194" t="s">
        <v>707</v>
      </c>
      <c r="U37" s="195">
        <v>1295</v>
      </c>
      <c r="V37" s="197"/>
      <c r="W37" s="194"/>
      <c r="X37" s="198"/>
      <c r="Y37" s="206"/>
      <c r="AB37">
        <f t="shared" si="0"/>
        <v>1</v>
      </c>
      <c r="AG37">
        <f t="shared" si="1"/>
        <v>1</v>
      </c>
      <c r="AI37">
        <f t="shared" si="2"/>
        <v>25</v>
      </c>
      <c r="AK37">
        <f>U37-S37+1</f>
        <v>5</v>
      </c>
      <c r="AN37">
        <f t="shared" si="3"/>
        <v>30</v>
      </c>
      <c r="AP37" s="186" t="s">
        <v>154</v>
      </c>
      <c r="AQ37">
        <f t="shared" si="4"/>
        <v>1</v>
      </c>
      <c r="AR37" t="s">
        <v>783</v>
      </c>
      <c r="AS37">
        <f t="shared" si="5"/>
        <v>20</v>
      </c>
      <c r="AU37">
        <f t="shared" si="6"/>
        <v>30</v>
      </c>
      <c r="AV37">
        <f t="shared" si="7"/>
      </c>
      <c r="AW37" t="s">
        <v>154</v>
      </c>
      <c r="BG37" s="186" t="s">
        <v>155</v>
      </c>
      <c r="BH37" s="187">
        <v>430035</v>
      </c>
      <c r="BI37" s="188">
        <v>36</v>
      </c>
      <c r="BJ37" s="186">
        <v>866</v>
      </c>
      <c r="BK37" s="195">
        <v>910</v>
      </c>
      <c r="BL37" s="186"/>
      <c r="BM37" s="195"/>
      <c r="BN37" s="186"/>
      <c r="BO37" s="195"/>
      <c r="BP37" s="186">
        <v>516</v>
      </c>
      <c r="BQ37" s="196">
        <v>530</v>
      </c>
      <c r="BR37" s="186"/>
      <c r="BS37" s="195"/>
      <c r="BW37">
        <v>531</v>
      </c>
      <c r="BX37">
        <f t="shared" si="8"/>
      </c>
      <c r="BY37">
        <v>555</v>
      </c>
    </row>
    <row r="38" spans="1:77" ht="13.5">
      <c r="A38" s="208" t="s">
        <v>710</v>
      </c>
      <c r="B38" s="187">
        <v>430037</v>
      </c>
      <c r="C38" s="188">
        <v>38</v>
      </c>
      <c r="D38" s="186">
        <v>931</v>
      </c>
      <c r="E38" s="194" t="s">
        <v>707</v>
      </c>
      <c r="F38" s="196">
        <v>950</v>
      </c>
      <c r="G38" s="186"/>
      <c r="H38" s="194"/>
      <c r="I38" s="195"/>
      <c r="J38" s="186"/>
      <c r="K38" s="194"/>
      <c r="L38" s="196"/>
      <c r="M38" s="186"/>
      <c r="N38" s="194"/>
      <c r="O38" s="195"/>
      <c r="P38" s="186">
        <v>556</v>
      </c>
      <c r="Q38" s="194" t="s">
        <v>707</v>
      </c>
      <c r="R38" s="195">
        <v>565</v>
      </c>
      <c r="S38" s="186"/>
      <c r="T38" s="194"/>
      <c r="U38" s="195"/>
      <c r="V38" s="197"/>
      <c r="W38" s="194"/>
      <c r="X38" s="198"/>
      <c r="Y38" s="206"/>
      <c r="AB38">
        <f t="shared" si="0"/>
        <v>1</v>
      </c>
      <c r="AG38">
        <f t="shared" si="1"/>
        <v>1</v>
      </c>
      <c r="AI38">
        <f t="shared" si="2"/>
        <v>10</v>
      </c>
      <c r="AN38">
        <f t="shared" si="3"/>
        <v>10</v>
      </c>
      <c r="AP38" s="186" t="s">
        <v>710</v>
      </c>
      <c r="AQ38">
        <f t="shared" si="4"/>
        <v>1</v>
      </c>
      <c r="AR38" t="s">
        <v>784</v>
      </c>
      <c r="AS38">
        <f t="shared" si="5"/>
        <v>15</v>
      </c>
      <c r="AU38">
        <f t="shared" si="6"/>
        <v>10</v>
      </c>
      <c r="AV38">
        <f t="shared" si="7"/>
      </c>
      <c r="AW38" t="s">
        <v>710</v>
      </c>
      <c r="BG38" s="186" t="s">
        <v>154</v>
      </c>
      <c r="BH38" s="187">
        <v>430036</v>
      </c>
      <c r="BI38" s="188">
        <v>37</v>
      </c>
      <c r="BJ38" s="186">
        <v>911</v>
      </c>
      <c r="BK38" s="195">
        <v>930</v>
      </c>
      <c r="BL38" s="186"/>
      <c r="BM38" s="195"/>
      <c r="BN38" s="186"/>
      <c r="BO38" s="195"/>
      <c r="BP38" s="186">
        <v>531</v>
      </c>
      <c r="BQ38" s="196">
        <v>555</v>
      </c>
      <c r="BR38" s="186"/>
      <c r="BS38" s="195"/>
      <c r="BW38">
        <v>556</v>
      </c>
      <c r="BX38">
        <f t="shared" si="8"/>
      </c>
      <c r="BY38">
        <v>565</v>
      </c>
    </row>
    <row r="39" spans="1:77" ht="13.5">
      <c r="A39" s="208" t="s">
        <v>156</v>
      </c>
      <c r="B39" s="187">
        <v>430038</v>
      </c>
      <c r="C39" s="188">
        <v>39</v>
      </c>
      <c r="D39" s="186">
        <v>951</v>
      </c>
      <c r="E39" s="194" t="s">
        <v>707</v>
      </c>
      <c r="F39" s="196">
        <v>960</v>
      </c>
      <c r="G39" s="186"/>
      <c r="H39" s="194"/>
      <c r="I39" s="195"/>
      <c r="J39" s="186"/>
      <c r="K39" s="194"/>
      <c r="L39" s="196"/>
      <c r="M39" s="186"/>
      <c r="N39" s="194"/>
      <c r="O39" s="195"/>
      <c r="P39" s="186">
        <v>566</v>
      </c>
      <c r="Q39" s="194" t="s">
        <v>707</v>
      </c>
      <c r="R39" s="195">
        <v>575</v>
      </c>
      <c r="S39" s="186"/>
      <c r="T39" s="194"/>
      <c r="U39" s="195"/>
      <c r="V39" s="197"/>
      <c r="W39" s="194"/>
      <c r="X39" s="198"/>
      <c r="Y39" s="206"/>
      <c r="AG39">
        <f t="shared" si="1"/>
        <v>0</v>
      </c>
      <c r="AI39">
        <f t="shared" si="2"/>
        <v>10</v>
      </c>
      <c r="AN39">
        <f t="shared" si="3"/>
        <v>10</v>
      </c>
      <c r="AP39" s="186" t="s">
        <v>156</v>
      </c>
      <c r="AQ39">
        <f t="shared" si="4"/>
        <v>0</v>
      </c>
      <c r="AR39" t="s">
        <v>785</v>
      </c>
      <c r="AS39">
        <f t="shared" si="5"/>
        <v>10</v>
      </c>
      <c r="AU39">
        <f t="shared" si="6"/>
        <v>10</v>
      </c>
      <c r="AV39">
        <f t="shared" si="7"/>
      </c>
      <c r="AW39" t="s">
        <v>156</v>
      </c>
      <c r="BG39" s="186" t="s">
        <v>710</v>
      </c>
      <c r="BH39" s="187">
        <v>430037</v>
      </c>
      <c r="BI39" s="188">
        <v>38</v>
      </c>
      <c r="BJ39" s="186">
        <v>931</v>
      </c>
      <c r="BK39" s="195">
        <v>950</v>
      </c>
      <c r="BL39" s="186"/>
      <c r="BM39" s="195"/>
      <c r="BN39" s="186"/>
      <c r="BO39" s="195"/>
      <c r="BP39" s="186">
        <v>556</v>
      </c>
      <c r="BQ39" s="196">
        <v>565</v>
      </c>
      <c r="BR39" s="186"/>
      <c r="BS39" s="195"/>
      <c r="BW39">
        <v>566</v>
      </c>
      <c r="BX39">
        <f t="shared" si="8"/>
      </c>
      <c r="BY39">
        <v>575</v>
      </c>
    </row>
    <row r="40" spans="1:77" ht="13.5">
      <c r="A40" s="208" t="s">
        <v>385</v>
      </c>
      <c r="B40" s="187">
        <v>430039</v>
      </c>
      <c r="C40" s="188">
        <v>40</v>
      </c>
      <c r="D40" s="186">
        <v>961</v>
      </c>
      <c r="E40" s="194" t="s">
        <v>707</v>
      </c>
      <c r="F40" s="196">
        <v>965</v>
      </c>
      <c r="G40" s="186"/>
      <c r="H40" s="194"/>
      <c r="I40" s="195"/>
      <c r="J40" s="186"/>
      <c r="K40" s="194"/>
      <c r="L40" s="196"/>
      <c r="M40" s="186"/>
      <c r="N40" s="194"/>
      <c r="O40" s="195"/>
      <c r="P40" s="186">
        <v>576</v>
      </c>
      <c r="Q40" s="194" t="s">
        <v>707</v>
      </c>
      <c r="R40" s="195">
        <v>580</v>
      </c>
      <c r="S40" s="186"/>
      <c r="T40" s="194"/>
      <c r="U40" s="195"/>
      <c r="V40" s="197"/>
      <c r="W40" s="194"/>
      <c r="X40" s="198"/>
      <c r="Y40" s="206"/>
      <c r="AG40">
        <f t="shared" si="1"/>
        <v>0</v>
      </c>
      <c r="AI40">
        <f t="shared" si="2"/>
        <v>5</v>
      </c>
      <c r="AN40">
        <f t="shared" si="3"/>
        <v>5</v>
      </c>
      <c r="AP40" s="186" t="s">
        <v>385</v>
      </c>
      <c r="AQ40">
        <f t="shared" si="4"/>
        <v>0</v>
      </c>
      <c r="AR40" t="s">
        <v>786</v>
      </c>
      <c r="AS40">
        <f t="shared" si="5"/>
        <v>5</v>
      </c>
      <c r="AU40">
        <f t="shared" si="6"/>
        <v>5</v>
      </c>
      <c r="AV40">
        <f t="shared" si="7"/>
      </c>
      <c r="AW40" t="s">
        <v>385</v>
      </c>
      <c r="BG40" s="186" t="s">
        <v>156</v>
      </c>
      <c r="BH40" s="187">
        <v>430038</v>
      </c>
      <c r="BI40" s="188">
        <v>39</v>
      </c>
      <c r="BJ40" s="186">
        <v>951</v>
      </c>
      <c r="BK40" s="195">
        <v>960</v>
      </c>
      <c r="BL40" s="186"/>
      <c r="BM40" s="195"/>
      <c r="BN40" s="186"/>
      <c r="BO40" s="195"/>
      <c r="BP40" s="186">
        <v>566</v>
      </c>
      <c r="BQ40" s="196">
        <v>575</v>
      </c>
      <c r="BR40" s="186"/>
      <c r="BS40" s="195"/>
      <c r="BW40">
        <v>576</v>
      </c>
      <c r="BX40">
        <f t="shared" si="8"/>
      </c>
      <c r="BY40">
        <v>580</v>
      </c>
    </row>
    <row r="41" spans="1:77" ht="13.5">
      <c r="A41" s="208" t="s">
        <v>158</v>
      </c>
      <c r="B41" s="187">
        <v>430040</v>
      </c>
      <c r="C41" s="188">
        <v>41</v>
      </c>
      <c r="D41" s="186">
        <v>976</v>
      </c>
      <c r="E41" s="194" t="s">
        <v>707</v>
      </c>
      <c r="F41" s="196">
        <v>1015</v>
      </c>
      <c r="G41" s="186"/>
      <c r="H41" s="194"/>
      <c r="I41" s="195"/>
      <c r="J41" s="186"/>
      <c r="K41" s="194"/>
      <c r="L41" s="196"/>
      <c r="M41" s="186"/>
      <c r="N41" s="194"/>
      <c r="O41" s="195"/>
      <c r="P41" s="186">
        <v>586</v>
      </c>
      <c r="Q41" s="194" t="s">
        <v>707</v>
      </c>
      <c r="R41" s="195">
        <v>605</v>
      </c>
      <c r="S41" s="186"/>
      <c r="T41" s="194"/>
      <c r="U41" s="195"/>
      <c r="V41" s="197"/>
      <c r="W41" s="194"/>
      <c r="X41" s="198"/>
      <c r="Y41" s="206"/>
      <c r="AB41">
        <f t="shared" si="0"/>
        <v>1</v>
      </c>
      <c r="AG41">
        <f t="shared" si="1"/>
        <v>1</v>
      </c>
      <c r="AI41">
        <f t="shared" si="2"/>
        <v>20</v>
      </c>
      <c r="AN41">
        <f t="shared" si="3"/>
        <v>20</v>
      </c>
      <c r="AP41" s="186" t="s">
        <v>158</v>
      </c>
      <c r="AQ41">
        <f t="shared" si="4"/>
        <v>1</v>
      </c>
      <c r="AR41" t="s">
        <v>787</v>
      </c>
      <c r="AS41">
        <f t="shared" si="5"/>
        <v>20</v>
      </c>
      <c r="AU41">
        <f t="shared" si="6"/>
        <v>20</v>
      </c>
      <c r="AV41">
        <f t="shared" si="7"/>
      </c>
      <c r="AW41" t="s">
        <v>158</v>
      </c>
      <c r="BG41" s="186" t="s">
        <v>385</v>
      </c>
      <c r="BH41" s="187">
        <v>430039</v>
      </c>
      <c r="BI41" s="188">
        <v>40</v>
      </c>
      <c r="BJ41" s="186">
        <v>961</v>
      </c>
      <c r="BK41" s="195">
        <v>965</v>
      </c>
      <c r="BL41" s="186"/>
      <c r="BM41" s="195"/>
      <c r="BN41" s="186"/>
      <c r="BO41" s="195"/>
      <c r="BP41" s="186">
        <v>576</v>
      </c>
      <c r="BQ41" s="196">
        <v>580</v>
      </c>
      <c r="BR41" s="186"/>
      <c r="BS41" s="195"/>
      <c r="BW41">
        <v>586</v>
      </c>
      <c r="BX41">
        <f t="shared" si="8"/>
      </c>
      <c r="BY41">
        <v>605</v>
      </c>
    </row>
    <row r="42" spans="1:77" ht="13.5">
      <c r="A42" s="208" t="s">
        <v>157</v>
      </c>
      <c r="B42" s="187">
        <v>430041</v>
      </c>
      <c r="C42" s="188">
        <v>42</v>
      </c>
      <c r="D42" s="186">
        <v>1016</v>
      </c>
      <c r="E42" s="194" t="s">
        <v>707</v>
      </c>
      <c r="F42" s="196">
        <v>1040</v>
      </c>
      <c r="G42" s="186"/>
      <c r="H42" s="194"/>
      <c r="I42" s="195"/>
      <c r="J42" s="186"/>
      <c r="K42" s="194"/>
      <c r="L42" s="196"/>
      <c r="M42" s="186"/>
      <c r="N42" s="194"/>
      <c r="O42" s="195"/>
      <c r="P42" s="186">
        <v>606</v>
      </c>
      <c r="Q42" s="194" t="s">
        <v>707</v>
      </c>
      <c r="R42" s="195">
        <v>620</v>
      </c>
      <c r="S42" s="186"/>
      <c r="T42" s="194"/>
      <c r="U42" s="195"/>
      <c r="V42" s="197"/>
      <c r="W42" s="194"/>
      <c r="X42" s="198"/>
      <c r="Y42" s="206"/>
      <c r="AB42">
        <f t="shared" si="0"/>
        <v>1</v>
      </c>
      <c r="AG42">
        <f t="shared" si="1"/>
        <v>1</v>
      </c>
      <c r="AI42">
        <f t="shared" si="2"/>
        <v>15</v>
      </c>
      <c r="AN42">
        <f t="shared" si="3"/>
        <v>15</v>
      </c>
      <c r="AP42" s="186" t="s">
        <v>157</v>
      </c>
      <c r="AQ42">
        <f t="shared" si="4"/>
        <v>1</v>
      </c>
      <c r="AR42" t="s">
        <v>788</v>
      </c>
      <c r="AS42">
        <f t="shared" si="5"/>
        <v>25</v>
      </c>
      <c r="AU42">
        <f t="shared" si="6"/>
        <v>15</v>
      </c>
      <c r="AV42">
        <f t="shared" si="7"/>
      </c>
      <c r="AW42" t="s">
        <v>157</v>
      </c>
      <c r="BG42" s="186" t="s">
        <v>158</v>
      </c>
      <c r="BH42" s="187">
        <v>430040</v>
      </c>
      <c r="BI42" s="188">
        <v>41</v>
      </c>
      <c r="BJ42" s="186">
        <v>976</v>
      </c>
      <c r="BK42" s="195">
        <v>1015</v>
      </c>
      <c r="BL42" s="186"/>
      <c r="BM42" s="195"/>
      <c r="BN42" s="186"/>
      <c r="BO42" s="195"/>
      <c r="BP42" s="186">
        <v>586</v>
      </c>
      <c r="BQ42" s="196">
        <v>605</v>
      </c>
      <c r="BR42" s="186"/>
      <c r="BS42" s="195"/>
      <c r="BW42">
        <v>606</v>
      </c>
      <c r="BX42">
        <f t="shared" si="8"/>
      </c>
      <c r="BY42">
        <v>620</v>
      </c>
    </row>
    <row r="43" spans="1:77" ht="13.5">
      <c r="A43" s="208" t="s">
        <v>159</v>
      </c>
      <c r="B43" s="187">
        <v>430042</v>
      </c>
      <c r="C43" s="188">
        <v>43</v>
      </c>
      <c r="D43" s="186">
        <v>1041</v>
      </c>
      <c r="E43" s="194" t="s">
        <v>707</v>
      </c>
      <c r="F43" s="196">
        <v>1085</v>
      </c>
      <c r="G43" s="186"/>
      <c r="H43" s="194"/>
      <c r="I43" s="195"/>
      <c r="J43" s="186"/>
      <c r="K43" s="194"/>
      <c r="L43" s="196"/>
      <c r="M43" s="186"/>
      <c r="N43" s="194"/>
      <c r="O43" s="195"/>
      <c r="P43" s="186">
        <v>621</v>
      </c>
      <c r="Q43" s="194" t="s">
        <v>707</v>
      </c>
      <c r="R43" s="195">
        <v>645</v>
      </c>
      <c r="S43" s="233">
        <v>2031</v>
      </c>
      <c r="T43" s="234" t="s">
        <v>890</v>
      </c>
      <c r="U43" s="235">
        <v>2040</v>
      </c>
      <c r="V43" s="197"/>
      <c r="W43" s="194"/>
      <c r="X43" s="198"/>
      <c r="Y43" s="206"/>
      <c r="AB43">
        <f t="shared" si="0"/>
        <v>1</v>
      </c>
      <c r="AD43">
        <f>L43-J43+1</f>
        <v>1</v>
      </c>
      <c r="AG43">
        <f t="shared" si="1"/>
        <v>2</v>
      </c>
      <c r="AI43">
        <f t="shared" si="2"/>
        <v>25</v>
      </c>
      <c r="AN43">
        <f t="shared" si="3"/>
        <v>25</v>
      </c>
      <c r="AP43" s="186" t="s">
        <v>159</v>
      </c>
      <c r="AQ43">
        <f t="shared" si="4"/>
        <v>2</v>
      </c>
      <c r="AR43" t="s">
        <v>789</v>
      </c>
      <c r="AS43">
        <f t="shared" si="5"/>
        <v>45</v>
      </c>
      <c r="AU43">
        <f t="shared" si="6"/>
        <v>25</v>
      </c>
      <c r="AV43">
        <f t="shared" si="7"/>
      </c>
      <c r="AW43" t="s">
        <v>159</v>
      </c>
      <c r="BG43" s="186" t="s">
        <v>157</v>
      </c>
      <c r="BH43" s="187">
        <v>430041</v>
      </c>
      <c r="BI43" s="188">
        <v>42</v>
      </c>
      <c r="BJ43" s="186">
        <v>1016</v>
      </c>
      <c r="BK43" s="195">
        <v>1040</v>
      </c>
      <c r="BL43" s="186"/>
      <c r="BM43" s="195"/>
      <c r="BN43" s="186"/>
      <c r="BO43" s="195"/>
      <c r="BP43" s="186">
        <v>606</v>
      </c>
      <c r="BQ43" s="196">
        <v>620</v>
      </c>
      <c r="BR43" s="186"/>
      <c r="BS43" s="195"/>
      <c r="BW43">
        <v>621</v>
      </c>
      <c r="BX43">
        <f t="shared" si="8"/>
      </c>
      <c r="BY43">
        <v>645</v>
      </c>
    </row>
    <row r="44" spans="1:77" ht="13.5">
      <c r="A44" s="208" t="s">
        <v>407</v>
      </c>
      <c r="B44" s="187">
        <v>430043</v>
      </c>
      <c r="C44" s="188">
        <v>44</v>
      </c>
      <c r="D44" s="186">
        <v>1086</v>
      </c>
      <c r="E44" s="194" t="s">
        <v>707</v>
      </c>
      <c r="F44" s="196">
        <v>1095</v>
      </c>
      <c r="G44" s="186"/>
      <c r="H44" s="194"/>
      <c r="I44" s="195"/>
      <c r="J44" s="186"/>
      <c r="K44" s="194"/>
      <c r="L44" s="196"/>
      <c r="M44" s="186"/>
      <c r="N44" s="194"/>
      <c r="O44" s="195"/>
      <c r="P44" s="186">
        <v>646</v>
      </c>
      <c r="Q44" s="194" t="s">
        <v>707</v>
      </c>
      <c r="R44" s="195">
        <v>650</v>
      </c>
      <c r="S44" s="186"/>
      <c r="T44" s="194"/>
      <c r="U44" s="195"/>
      <c r="V44" s="197"/>
      <c r="W44" s="194"/>
      <c r="X44" s="198"/>
      <c r="Y44" s="206"/>
      <c r="AG44">
        <f t="shared" si="1"/>
        <v>0</v>
      </c>
      <c r="AI44">
        <f t="shared" si="2"/>
        <v>5</v>
      </c>
      <c r="AN44">
        <f t="shared" si="3"/>
        <v>5</v>
      </c>
      <c r="AP44" s="186" t="s">
        <v>407</v>
      </c>
      <c r="AQ44">
        <f t="shared" si="4"/>
        <v>0</v>
      </c>
      <c r="AR44" t="s">
        <v>790</v>
      </c>
      <c r="AS44">
        <f t="shared" si="5"/>
        <v>10</v>
      </c>
      <c r="AU44">
        <f t="shared" si="6"/>
        <v>5</v>
      </c>
      <c r="AV44">
        <f t="shared" si="7"/>
      </c>
      <c r="AW44" t="s">
        <v>407</v>
      </c>
      <c r="BG44" s="186" t="s">
        <v>159</v>
      </c>
      <c r="BH44" s="187">
        <v>430042</v>
      </c>
      <c r="BI44" s="188">
        <v>43</v>
      </c>
      <c r="BJ44" s="186">
        <v>1041</v>
      </c>
      <c r="BK44" s="195">
        <v>1085</v>
      </c>
      <c r="BL44" s="186"/>
      <c r="BM44" s="195"/>
      <c r="BN44" s="186"/>
      <c r="BO44" s="195"/>
      <c r="BP44" s="186">
        <v>621</v>
      </c>
      <c r="BQ44" s="196">
        <v>645</v>
      </c>
      <c r="BR44" s="186"/>
      <c r="BS44" s="195"/>
      <c r="BW44">
        <v>646</v>
      </c>
      <c r="BX44">
        <f t="shared" si="8"/>
      </c>
      <c r="BY44">
        <v>650</v>
      </c>
    </row>
    <row r="45" spans="1:77" ht="13.5">
      <c r="A45" s="208" t="s">
        <v>162</v>
      </c>
      <c r="B45" s="187">
        <v>430044</v>
      </c>
      <c r="C45" s="188">
        <v>45</v>
      </c>
      <c r="D45" s="186">
        <v>1096</v>
      </c>
      <c r="E45" s="194" t="s">
        <v>707</v>
      </c>
      <c r="F45" s="196">
        <v>1140</v>
      </c>
      <c r="G45" s="186"/>
      <c r="H45" s="194"/>
      <c r="I45" s="195"/>
      <c r="J45" s="186"/>
      <c r="K45" s="194"/>
      <c r="L45" s="196"/>
      <c r="M45" s="186"/>
      <c r="N45" s="194"/>
      <c r="O45" s="195"/>
      <c r="P45" s="186">
        <v>651</v>
      </c>
      <c r="Q45" s="194" t="s">
        <v>707</v>
      </c>
      <c r="R45" s="195">
        <v>655</v>
      </c>
      <c r="S45" s="186"/>
      <c r="T45" s="194"/>
      <c r="U45" s="195"/>
      <c r="V45" s="197"/>
      <c r="W45" s="194"/>
      <c r="X45" s="198"/>
      <c r="Y45" s="206"/>
      <c r="AB45">
        <f t="shared" si="0"/>
        <v>1</v>
      </c>
      <c r="AG45">
        <f t="shared" si="1"/>
        <v>1</v>
      </c>
      <c r="AI45">
        <f t="shared" si="2"/>
        <v>5</v>
      </c>
      <c r="AN45">
        <f t="shared" si="3"/>
        <v>5</v>
      </c>
      <c r="AP45" s="186" t="s">
        <v>162</v>
      </c>
      <c r="AQ45">
        <f t="shared" si="4"/>
        <v>1</v>
      </c>
      <c r="AR45" t="s">
        <v>791</v>
      </c>
      <c r="AS45">
        <f t="shared" si="5"/>
        <v>45</v>
      </c>
      <c r="AU45">
        <f t="shared" si="6"/>
        <v>5</v>
      </c>
      <c r="AV45">
        <f t="shared" si="7"/>
      </c>
      <c r="AW45" t="s">
        <v>162</v>
      </c>
      <c r="BG45" s="186" t="s">
        <v>407</v>
      </c>
      <c r="BH45" s="187">
        <v>430043</v>
      </c>
      <c r="BI45" s="188">
        <v>44</v>
      </c>
      <c r="BJ45" s="186">
        <v>1086</v>
      </c>
      <c r="BK45" s="195">
        <v>1095</v>
      </c>
      <c r="BL45" s="186"/>
      <c r="BM45" s="195"/>
      <c r="BN45" s="186"/>
      <c r="BO45" s="195"/>
      <c r="BP45" s="186">
        <v>646</v>
      </c>
      <c r="BQ45" s="196">
        <v>650</v>
      </c>
      <c r="BR45" s="186"/>
      <c r="BS45" s="195"/>
      <c r="BW45">
        <v>651</v>
      </c>
      <c r="BX45">
        <f t="shared" si="8"/>
      </c>
      <c r="BY45">
        <v>655</v>
      </c>
    </row>
    <row r="46" spans="1:77" ht="13.5">
      <c r="A46" s="208" t="s">
        <v>876</v>
      </c>
      <c r="B46" s="187">
        <v>430045</v>
      </c>
      <c r="C46" s="188">
        <v>46</v>
      </c>
      <c r="D46" s="186">
        <v>1141</v>
      </c>
      <c r="E46" s="194" t="s">
        <v>707</v>
      </c>
      <c r="F46" s="196">
        <v>1150</v>
      </c>
      <c r="G46" s="186"/>
      <c r="H46" s="194"/>
      <c r="I46" s="195"/>
      <c r="J46" s="186"/>
      <c r="K46" s="194"/>
      <c r="L46" s="196"/>
      <c r="M46" s="186"/>
      <c r="N46" s="194"/>
      <c r="O46" s="195"/>
      <c r="P46" s="186">
        <v>656</v>
      </c>
      <c r="Q46" s="194" t="s">
        <v>707</v>
      </c>
      <c r="R46" s="195">
        <v>675</v>
      </c>
      <c r="S46" s="186"/>
      <c r="T46" s="194"/>
      <c r="U46" s="195"/>
      <c r="V46" s="197"/>
      <c r="W46" s="194"/>
      <c r="X46" s="198"/>
      <c r="Y46" s="206"/>
      <c r="AB46">
        <f t="shared" si="0"/>
        <v>1</v>
      </c>
      <c r="AG46">
        <f t="shared" si="1"/>
        <v>1</v>
      </c>
      <c r="AI46">
        <f t="shared" si="2"/>
        <v>20</v>
      </c>
      <c r="AN46">
        <f t="shared" si="3"/>
        <v>20</v>
      </c>
      <c r="AP46" s="186" t="s">
        <v>163</v>
      </c>
      <c r="AQ46">
        <f t="shared" si="4"/>
        <v>1</v>
      </c>
      <c r="AR46" t="s">
        <v>792</v>
      </c>
      <c r="AS46">
        <f t="shared" si="5"/>
        <v>15</v>
      </c>
      <c r="AU46">
        <f t="shared" si="6"/>
        <v>20</v>
      </c>
      <c r="AV46" t="str">
        <f t="shared" si="7"/>
        <v>×</v>
      </c>
      <c r="AW46" t="s">
        <v>163</v>
      </c>
      <c r="BG46" s="186" t="s">
        <v>162</v>
      </c>
      <c r="BH46" s="187">
        <v>430044</v>
      </c>
      <c r="BI46" s="188">
        <v>45</v>
      </c>
      <c r="BJ46" s="186">
        <v>1096</v>
      </c>
      <c r="BK46" s="195">
        <v>1140</v>
      </c>
      <c r="BL46" s="186"/>
      <c r="BM46" s="195"/>
      <c r="BN46" s="186"/>
      <c r="BO46" s="195"/>
      <c r="BP46" s="186">
        <v>651</v>
      </c>
      <c r="BQ46" s="196">
        <v>655</v>
      </c>
      <c r="BR46" s="186"/>
      <c r="BS46" s="195"/>
      <c r="BW46">
        <v>656</v>
      </c>
      <c r="BX46">
        <f t="shared" si="8"/>
      </c>
      <c r="BY46">
        <v>675</v>
      </c>
    </row>
    <row r="47" spans="1:77" ht="13.5">
      <c r="A47" s="208" t="s">
        <v>161</v>
      </c>
      <c r="B47" s="187">
        <v>430046</v>
      </c>
      <c r="C47" s="188">
        <v>47</v>
      </c>
      <c r="D47" s="186">
        <v>1151</v>
      </c>
      <c r="E47" s="194" t="s">
        <v>707</v>
      </c>
      <c r="F47" s="196">
        <v>1175</v>
      </c>
      <c r="G47" s="186"/>
      <c r="H47" s="194"/>
      <c r="I47" s="195"/>
      <c r="J47" s="186"/>
      <c r="K47" s="194"/>
      <c r="L47" s="196"/>
      <c r="M47" s="186"/>
      <c r="N47" s="194"/>
      <c r="O47" s="195"/>
      <c r="P47" s="186">
        <v>676</v>
      </c>
      <c r="Q47" s="194" t="s">
        <v>707</v>
      </c>
      <c r="R47" s="195">
        <v>685</v>
      </c>
      <c r="S47" s="186"/>
      <c r="T47" s="194"/>
      <c r="U47" s="195"/>
      <c r="V47" s="197"/>
      <c r="W47" s="194"/>
      <c r="X47" s="198"/>
      <c r="Y47" s="206"/>
      <c r="AB47">
        <f t="shared" si="0"/>
        <v>1</v>
      </c>
      <c r="AG47">
        <f t="shared" si="1"/>
        <v>1</v>
      </c>
      <c r="AI47">
        <f t="shared" si="2"/>
        <v>10</v>
      </c>
      <c r="AN47">
        <f t="shared" si="3"/>
        <v>10</v>
      </c>
      <c r="AP47" s="186" t="s">
        <v>161</v>
      </c>
      <c r="AQ47">
        <f t="shared" si="4"/>
        <v>1</v>
      </c>
      <c r="AR47" t="s">
        <v>793</v>
      </c>
      <c r="AS47">
        <f t="shared" si="5"/>
        <v>20</v>
      </c>
      <c r="AU47">
        <f t="shared" si="6"/>
        <v>10</v>
      </c>
      <c r="AV47">
        <f t="shared" si="7"/>
      </c>
      <c r="AW47" t="s">
        <v>161</v>
      </c>
      <c r="BG47" s="186" t="s">
        <v>163</v>
      </c>
      <c r="BH47" s="187">
        <v>430045</v>
      </c>
      <c r="BI47" s="188">
        <v>46</v>
      </c>
      <c r="BJ47" s="186">
        <v>1141</v>
      </c>
      <c r="BK47" s="195">
        <v>1155</v>
      </c>
      <c r="BL47" s="186"/>
      <c r="BM47" s="195"/>
      <c r="BN47" s="186"/>
      <c r="BO47" s="195"/>
      <c r="BP47" s="186">
        <v>656</v>
      </c>
      <c r="BQ47" s="196">
        <v>675</v>
      </c>
      <c r="BR47" s="186"/>
      <c r="BS47" s="195"/>
      <c r="BW47">
        <v>676</v>
      </c>
      <c r="BX47">
        <f t="shared" si="8"/>
      </c>
      <c r="BY47">
        <v>685</v>
      </c>
    </row>
    <row r="48" spans="1:77" ht="13.5">
      <c r="A48" s="208" t="s">
        <v>160</v>
      </c>
      <c r="B48" s="187">
        <v>430047</v>
      </c>
      <c r="C48" s="188">
        <v>48</v>
      </c>
      <c r="D48" s="186">
        <v>1176</v>
      </c>
      <c r="E48" s="194" t="s">
        <v>707</v>
      </c>
      <c r="F48" s="196">
        <v>1215</v>
      </c>
      <c r="G48" s="186"/>
      <c r="H48" s="194"/>
      <c r="I48" s="195"/>
      <c r="J48" s="186"/>
      <c r="K48" s="194"/>
      <c r="L48" s="196"/>
      <c r="M48" s="186"/>
      <c r="N48" s="194"/>
      <c r="O48" s="195"/>
      <c r="P48" s="186">
        <v>686</v>
      </c>
      <c r="Q48" s="194" t="s">
        <v>707</v>
      </c>
      <c r="R48" s="195">
        <v>700</v>
      </c>
      <c r="S48" s="186"/>
      <c r="T48" s="194"/>
      <c r="U48" s="195"/>
      <c r="V48" s="197"/>
      <c r="W48" s="194"/>
      <c r="X48" s="198"/>
      <c r="Y48" s="206"/>
      <c r="AB48">
        <f t="shared" si="0"/>
        <v>1</v>
      </c>
      <c r="AG48">
        <f t="shared" si="1"/>
        <v>1</v>
      </c>
      <c r="AI48">
        <f t="shared" si="2"/>
        <v>15</v>
      </c>
      <c r="AN48">
        <f t="shared" si="3"/>
        <v>15</v>
      </c>
      <c r="AP48" s="186" t="s">
        <v>160</v>
      </c>
      <c r="AQ48">
        <f t="shared" si="4"/>
        <v>1</v>
      </c>
      <c r="AR48" t="s">
        <v>794</v>
      </c>
      <c r="AS48">
        <f t="shared" si="5"/>
        <v>40</v>
      </c>
      <c r="AU48">
        <f t="shared" si="6"/>
        <v>15</v>
      </c>
      <c r="AV48">
        <f t="shared" si="7"/>
      </c>
      <c r="AW48" t="s">
        <v>160</v>
      </c>
      <c r="BG48" s="186" t="s">
        <v>161</v>
      </c>
      <c r="BH48" s="187">
        <v>430046</v>
      </c>
      <c r="BI48" s="188">
        <v>47</v>
      </c>
      <c r="BJ48" s="186">
        <v>1156</v>
      </c>
      <c r="BK48" s="195">
        <v>1175</v>
      </c>
      <c r="BL48" s="186"/>
      <c r="BM48" s="195"/>
      <c r="BN48" s="186"/>
      <c r="BO48" s="195"/>
      <c r="BP48" s="186">
        <v>676</v>
      </c>
      <c r="BQ48" s="196">
        <v>685</v>
      </c>
      <c r="BR48" s="186"/>
      <c r="BS48" s="195"/>
      <c r="BW48">
        <v>686</v>
      </c>
      <c r="BX48">
        <f t="shared" si="8"/>
      </c>
      <c r="BY48">
        <v>700</v>
      </c>
    </row>
    <row r="49" spans="1:77" ht="13.5">
      <c r="A49" s="208" t="s">
        <v>164</v>
      </c>
      <c r="B49" s="187">
        <v>430048</v>
      </c>
      <c r="C49" s="188">
        <v>49</v>
      </c>
      <c r="D49" s="186">
        <v>1216</v>
      </c>
      <c r="E49" s="194" t="s">
        <v>707</v>
      </c>
      <c r="F49" s="196">
        <v>1245</v>
      </c>
      <c r="G49" s="186"/>
      <c r="H49" s="194"/>
      <c r="I49" s="195"/>
      <c r="J49" s="186"/>
      <c r="K49" s="194"/>
      <c r="L49" s="196"/>
      <c r="M49" s="186"/>
      <c r="N49" s="194"/>
      <c r="O49" s="195"/>
      <c r="P49" s="186">
        <v>701</v>
      </c>
      <c r="Q49" s="194" t="s">
        <v>707</v>
      </c>
      <c r="R49" s="195">
        <v>725</v>
      </c>
      <c r="S49" s="186"/>
      <c r="T49" s="194"/>
      <c r="U49" s="195"/>
      <c r="V49" s="197"/>
      <c r="W49" s="194"/>
      <c r="X49" s="198"/>
      <c r="Y49" s="206"/>
      <c r="AB49">
        <f t="shared" si="0"/>
        <v>1</v>
      </c>
      <c r="AG49">
        <f t="shared" si="1"/>
        <v>1</v>
      </c>
      <c r="AI49">
        <f t="shared" si="2"/>
        <v>25</v>
      </c>
      <c r="AN49">
        <f t="shared" si="3"/>
        <v>25</v>
      </c>
      <c r="AP49" s="186" t="s">
        <v>164</v>
      </c>
      <c r="AQ49">
        <f t="shared" si="4"/>
        <v>1</v>
      </c>
      <c r="AR49" t="s">
        <v>795</v>
      </c>
      <c r="AS49">
        <f t="shared" si="5"/>
        <v>30</v>
      </c>
      <c r="AU49">
        <f t="shared" si="6"/>
        <v>25</v>
      </c>
      <c r="AV49">
        <f t="shared" si="7"/>
      </c>
      <c r="AW49" t="s">
        <v>164</v>
      </c>
      <c r="BG49" s="186" t="s">
        <v>160</v>
      </c>
      <c r="BH49" s="187">
        <v>430047</v>
      </c>
      <c r="BI49" s="188">
        <v>48</v>
      </c>
      <c r="BJ49" s="186">
        <v>1176</v>
      </c>
      <c r="BK49" s="195">
        <v>1215</v>
      </c>
      <c r="BL49" s="186"/>
      <c r="BM49" s="195"/>
      <c r="BN49" s="186"/>
      <c r="BO49" s="195"/>
      <c r="BP49" s="186">
        <v>686</v>
      </c>
      <c r="BQ49" s="196">
        <v>700</v>
      </c>
      <c r="BR49" s="186"/>
      <c r="BS49" s="195"/>
      <c r="BW49">
        <v>701</v>
      </c>
      <c r="BX49">
        <f t="shared" si="8"/>
      </c>
      <c r="BY49">
        <v>725</v>
      </c>
    </row>
    <row r="50" spans="1:77" ht="13.5">
      <c r="A50" s="208" t="s">
        <v>686</v>
      </c>
      <c r="B50" s="187">
        <v>430049</v>
      </c>
      <c r="C50" s="188">
        <v>50</v>
      </c>
      <c r="D50" s="186">
        <v>1251</v>
      </c>
      <c r="E50" s="194" t="s">
        <v>707</v>
      </c>
      <c r="F50" s="196">
        <v>1255</v>
      </c>
      <c r="G50" s="186"/>
      <c r="H50" s="194"/>
      <c r="I50" s="195"/>
      <c r="J50" s="186"/>
      <c r="K50" s="194"/>
      <c r="L50" s="196"/>
      <c r="M50" s="186"/>
      <c r="N50" s="194"/>
      <c r="O50" s="195"/>
      <c r="P50" s="186">
        <v>726</v>
      </c>
      <c r="Q50" s="194" t="s">
        <v>707</v>
      </c>
      <c r="R50" s="195">
        <v>730</v>
      </c>
      <c r="S50" s="186"/>
      <c r="T50" s="194"/>
      <c r="U50" s="195"/>
      <c r="V50" s="197"/>
      <c r="W50" s="194"/>
      <c r="X50" s="198"/>
      <c r="Y50" s="206"/>
      <c r="AG50">
        <f t="shared" si="1"/>
        <v>0</v>
      </c>
      <c r="AI50">
        <f t="shared" si="2"/>
        <v>5</v>
      </c>
      <c r="AN50">
        <f t="shared" si="3"/>
        <v>5</v>
      </c>
      <c r="AP50" s="186" t="s">
        <v>686</v>
      </c>
      <c r="AQ50">
        <f t="shared" si="4"/>
        <v>0</v>
      </c>
      <c r="AR50" t="s">
        <v>796</v>
      </c>
      <c r="AS50">
        <f t="shared" si="5"/>
        <v>5</v>
      </c>
      <c r="AU50">
        <f t="shared" si="6"/>
        <v>5</v>
      </c>
      <c r="AV50">
        <f t="shared" si="7"/>
      </c>
      <c r="AW50" t="s">
        <v>686</v>
      </c>
      <c r="BG50" s="186" t="s">
        <v>164</v>
      </c>
      <c r="BH50" s="187">
        <v>430048</v>
      </c>
      <c r="BI50" s="188">
        <v>49</v>
      </c>
      <c r="BJ50" s="186">
        <v>1216</v>
      </c>
      <c r="BK50" s="195">
        <v>1245</v>
      </c>
      <c r="BL50" s="186"/>
      <c r="BM50" s="195"/>
      <c r="BN50" s="186"/>
      <c r="BO50" s="195"/>
      <c r="BP50" s="186">
        <v>701</v>
      </c>
      <c r="BQ50" s="196">
        <v>725</v>
      </c>
      <c r="BR50" s="186"/>
      <c r="BS50" s="195"/>
      <c r="BW50">
        <v>726</v>
      </c>
      <c r="BX50">
        <f t="shared" si="8"/>
      </c>
      <c r="BY50">
        <v>730</v>
      </c>
    </row>
    <row r="51" spans="1:77" ht="13.5">
      <c r="A51" s="208" t="s">
        <v>166</v>
      </c>
      <c r="B51" s="187">
        <v>430050</v>
      </c>
      <c r="C51" s="188">
        <v>51</v>
      </c>
      <c r="D51" s="186">
        <v>1256</v>
      </c>
      <c r="E51" s="194" t="s">
        <v>707</v>
      </c>
      <c r="F51" s="196">
        <v>1290</v>
      </c>
      <c r="G51" s="186"/>
      <c r="H51" s="194"/>
      <c r="I51" s="195"/>
      <c r="J51" s="186"/>
      <c r="K51" s="194"/>
      <c r="L51" s="196"/>
      <c r="M51" s="186"/>
      <c r="N51" s="194"/>
      <c r="O51" s="195"/>
      <c r="P51" s="186">
        <v>731</v>
      </c>
      <c r="Q51" s="194" t="s">
        <v>707</v>
      </c>
      <c r="R51" s="195">
        <v>745</v>
      </c>
      <c r="S51" s="186"/>
      <c r="T51" s="194"/>
      <c r="U51" s="195"/>
      <c r="V51" s="197"/>
      <c r="W51" s="194"/>
      <c r="X51" s="198"/>
      <c r="Y51" s="206"/>
      <c r="AB51">
        <f t="shared" si="0"/>
        <v>1</v>
      </c>
      <c r="AG51">
        <f t="shared" si="1"/>
        <v>1</v>
      </c>
      <c r="AI51">
        <f t="shared" si="2"/>
        <v>15</v>
      </c>
      <c r="AK51">
        <f>U51-S51+1</f>
        <v>1</v>
      </c>
      <c r="AN51">
        <f t="shared" si="3"/>
        <v>16</v>
      </c>
      <c r="AP51" s="186" t="s">
        <v>166</v>
      </c>
      <c r="AQ51">
        <f t="shared" si="4"/>
        <v>1</v>
      </c>
      <c r="AR51" t="s">
        <v>797</v>
      </c>
      <c r="AS51">
        <f t="shared" si="5"/>
        <v>35</v>
      </c>
      <c r="AU51">
        <f t="shared" si="6"/>
        <v>16</v>
      </c>
      <c r="AV51">
        <f t="shared" si="7"/>
      </c>
      <c r="AW51" t="s">
        <v>166</v>
      </c>
      <c r="BG51" s="186" t="s">
        <v>686</v>
      </c>
      <c r="BH51" s="187">
        <v>430049</v>
      </c>
      <c r="BI51" s="188">
        <v>50</v>
      </c>
      <c r="BJ51" s="186">
        <v>1251</v>
      </c>
      <c r="BK51" s="195">
        <v>1255</v>
      </c>
      <c r="BL51" s="186"/>
      <c r="BM51" s="195"/>
      <c r="BN51" s="186"/>
      <c r="BO51" s="195"/>
      <c r="BP51" s="186">
        <v>726</v>
      </c>
      <c r="BQ51" s="196">
        <v>730</v>
      </c>
      <c r="BR51" s="186"/>
      <c r="BS51" s="195"/>
      <c r="BW51">
        <v>731</v>
      </c>
      <c r="BX51">
        <f t="shared" si="8"/>
      </c>
      <c r="BY51">
        <v>745</v>
      </c>
    </row>
    <row r="52" spans="1:77" ht="13.5">
      <c r="A52" s="208" t="s">
        <v>877</v>
      </c>
      <c r="B52" s="187">
        <v>430051</v>
      </c>
      <c r="C52" s="188">
        <v>52</v>
      </c>
      <c r="D52" s="186">
        <v>1291</v>
      </c>
      <c r="E52" s="194" t="s">
        <v>707</v>
      </c>
      <c r="F52" s="196">
        <v>1305</v>
      </c>
      <c r="G52" s="186"/>
      <c r="H52" s="194"/>
      <c r="I52" s="195"/>
      <c r="J52" s="186"/>
      <c r="K52" s="194"/>
      <c r="L52" s="196"/>
      <c r="M52" s="186"/>
      <c r="N52" s="194"/>
      <c r="O52" s="195"/>
      <c r="P52" s="186">
        <v>746</v>
      </c>
      <c r="Q52" s="194" t="s">
        <v>707</v>
      </c>
      <c r="R52" s="195">
        <v>755</v>
      </c>
      <c r="S52" s="186"/>
      <c r="T52" s="194"/>
      <c r="U52" s="195"/>
      <c r="V52" s="197"/>
      <c r="W52" s="194"/>
      <c r="X52" s="198"/>
      <c r="Y52" s="206"/>
      <c r="AB52">
        <f t="shared" si="0"/>
        <v>1</v>
      </c>
      <c r="AG52">
        <f t="shared" si="1"/>
        <v>1</v>
      </c>
      <c r="AI52">
        <f t="shared" si="2"/>
        <v>10</v>
      </c>
      <c r="AN52">
        <f t="shared" si="3"/>
        <v>10</v>
      </c>
      <c r="AP52" s="186" t="s">
        <v>165</v>
      </c>
      <c r="AQ52">
        <f t="shared" si="4"/>
        <v>1</v>
      </c>
      <c r="AR52" t="s">
        <v>798</v>
      </c>
      <c r="AS52">
        <f t="shared" si="5"/>
        <v>15</v>
      </c>
      <c r="AU52">
        <f t="shared" si="6"/>
        <v>10</v>
      </c>
      <c r="AV52" t="str">
        <f t="shared" si="7"/>
        <v>×</v>
      </c>
      <c r="AW52" t="s">
        <v>165</v>
      </c>
      <c r="BG52" s="186" t="s">
        <v>166</v>
      </c>
      <c r="BH52" s="187">
        <v>430050</v>
      </c>
      <c r="BI52" s="188">
        <v>51</v>
      </c>
      <c r="BJ52" s="186">
        <v>1256</v>
      </c>
      <c r="BK52" s="195">
        <v>1290</v>
      </c>
      <c r="BL52" s="186"/>
      <c r="BM52" s="195"/>
      <c r="BN52" s="186"/>
      <c r="BO52" s="195"/>
      <c r="BP52" s="186">
        <v>731</v>
      </c>
      <c r="BQ52" s="196">
        <v>745</v>
      </c>
      <c r="BR52" s="186"/>
      <c r="BS52" s="195"/>
      <c r="BW52">
        <v>746</v>
      </c>
      <c r="BX52">
        <f t="shared" si="8"/>
      </c>
      <c r="BY52">
        <v>755</v>
      </c>
    </row>
    <row r="53" spans="1:77" ht="13.5">
      <c r="A53" s="208" t="s">
        <v>711</v>
      </c>
      <c r="B53" s="187">
        <v>430052</v>
      </c>
      <c r="C53" s="188">
        <v>53</v>
      </c>
      <c r="D53" s="186">
        <v>1306</v>
      </c>
      <c r="E53" s="194" t="s">
        <v>707</v>
      </c>
      <c r="F53" s="196">
        <v>1325</v>
      </c>
      <c r="G53" s="186"/>
      <c r="H53" s="194"/>
      <c r="I53" s="195"/>
      <c r="J53" s="186"/>
      <c r="K53" s="194"/>
      <c r="L53" s="196"/>
      <c r="M53" s="186"/>
      <c r="N53" s="194"/>
      <c r="O53" s="195"/>
      <c r="P53" s="186">
        <v>756</v>
      </c>
      <c r="Q53" s="194" t="s">
        <v>707</v>
      </c>
      <c r="R53" s="195">
        <v>765</v>
      </c>
      <c r="S53" s="186"/>
      <c r="T53" s="194"/>
      <c r="U53" s="195"/>
      <c r="V53" s="197"/>
      <c r="W53" s="194"/>
      <c r="X53" s="198"/>
      <c r="Y53" s="206"/>
      <c r="AG53">
        <f t="shared" si="1"/>
        <v>0</v>
      </c>
      <c r="AI53">
        <f t="shared" si="2"/>
        <v>10</v>
      </c>
      <c r="AN53">
        <f t="shared" si="3"/>
        <v>10</v>
      </c>
      <c r="AP53" s="186" t="s">
        <v>711</v>
      </c>
      <c r="AQ53">
        <f t="shared" si="4"/>
        <v>0</v>
      </c>
      <c r="AR53" t="s">
        <v>799</v>
      </c>
      <c r="AS53">
        <f t="shared" si="5"/>
        <v>30</v>
      </c>
      <c r="AU53">
        <f t="shared" si="6"/>
        <v>10</v>
      </c>
      <c r="AV53">
        <f t="shared" si="7"/>
      </c>
      <c r="AW53" t="s">
        <v>711</v>
      </c>
      <c r="BG53" s="186" t="s">
        <v>165</v>
      </c>
      <c r="BH53" s="187">
        <v>430051</v>
      </c>
      <c r="BI53" s="188">
        <v>52</v>
      </c>
      <c r="BJ53" s="186">
        <v>1291</v>
      </c>
      <c r="BK53" s="195">
        <v>1305</v>
      </c>
      <c r="BL53" s="186"/>
      <c r="BM53" s="195"/>
      <c r="BN53" s="186"/>
      <c r="BO53" s="195"/>
      <c r="BP53" s="186">
        <v>746</v>
      </c>
      <c r="BQ53" s="196">
        <v>755</v>
      </c>
      <c r="BR53" s="186"/>
      <c r="BS53" s="195"/>
      <c r="BW53">
        <v>756</v>
      </c>
      <c r="BX53">
        <f t="shared" si="8"/>
      </c>
      <c r="BY53">
        <v>765</v>
      </c>
    </row>
    <row r="54" spans="1:77" ht="13.5">
      <c r="A54" s="208" t="s">
        <v>28</v>
      </c>
      <c r="B54" s="187">
        <v>430053</v>
      </c>
      <c r="C54" s="188">
        <v>54</v>
      </c>
      <c r="D54" s="186">
        <v>1326</v>
      </c>
      <c r="E54" s="194" t="s">
        <v>707</v>
      </c>
      <c r="F54" s="196">
        <v>1345</v>
      </c>
      <c r="G54" s="186"/>
      <c r="H54" s="194"/>
      <c r="I54" s="195"/>
      <c r="J54" s="186"/>
      <c r="K54" s="194"/>
      <c r="L54" s="196"/>
      <c r="M54" s="186"/>
      <c r="N54" s="194"/>
      <c r="O54" s="195"/>
      <c r="P54" s="186">
        <v>766</v>
      </c>
      <c r="Q54" s="194" t="s">
        <v>707</v>
      </c>
      <c r="R54" s="195">
        <v>775</v>
      </c>
      <c r="S54" s="186"/>
      <c r="T54" s="194"/>
      <c r="U54" s="195"/>
      <c r="V54" s="197"/>
      <c r="W54" s="194"/>
      <c r="X54" s="198"/>
      <c r="Y54" s="206"/>
      <c r="AB54">
        <f t="shared" si="0"/>
        <v>1</v>
      </c>
      <c r="AG54">
        <f t="shared" si="1"/>
        <v>1</v>
      </c>
      <c r="AI54">
        <f t="shared" si="2"/>
        <v>10</v>
      </c>
      <c r="AN54">
        <f t="shared" si="3"/>
        <v>10</v>
      </c>
      <c r="AP54" s="186" t="s">
        <v>28</v>
      </c>
      <c r="AQ54">
        <f t="shared" si="4"/>
        <v>1</v>
      </c>
      <c r="AR54" t="s">
        <v>800</v>
      </c>
      <c r="AS54">
        <f t="shared" si="5"/>
        <v>20</v>
      </c>
      <c r="AU54">
        <f t="shared" si="6"/>
        <v>10</v>
      </c>
      <c r="AV54">
        <f t="shared" si="7"/>
      </c>
      <c r="AW54" t="s">
        <v>28</v>
      </c>
      <c r="BG54" s="186" t="s">
        <v>711</v>
      </c>
      <c r="BH54" s="187">
        <v>430052</v>
      </c>
      <c r="BI54" s="188">
        <v>53</v>
      </c>
      <c r="BJ54" s="186">
        <v>1306</v>
      </c>
      <c r="BK54" s="195">
        <v>1325</v>
      </c>
      <c r="BL54" s="186"/>
      <c r="BM54" s="195"/>
      <c r="BN54" s="186"/>
      <c r="BO54" s="195"/>
      <c r="BP54" s="186">
        <v>756</v>
      </c>
      <c r="BQ54" s="196">
        <v>765</v>
      </c>
      <c r="BR54" s="186"/>
      <c r="BS54" s="195"/>
      <c r="BW54">
        <v>766</v>
      </c>
      <c r="BX54">
        <f t="shared" si="8"/>
      </c>
      <c r="BY54">
        <v>775</v>
      </c>
    </row>
    <row r="55" spans="1:77" ht="13.5">
      <c r="A55" s="208" t="s">
        <v>130</v>
      </c>
      <c r="B55" s="187">
        <v>430054</v>
      </c>
      <c r="C55" s="188">
        <v>55</v>
      </c>
      <c r="D55" s="186">
        <v>1346</v>
      </c>
      <c r="E55" s="194" t="s">
        <v>707</v>
      </c>
      <c r="F55" s="196">
        <v>1370</v>
      </c>
      <c r="G55" s="186"/>
      <c r="H55" s="194"/>
      <c r="I55" s="195"/>
      <c r="J55" s="186"/>
      <c r="K55" s="194"/>
      <c r="L55" s="196"/>
      <c r="M55" s="186"/>
      <c r="N55" s="194"/>
      <c r="O55" s="195"/>
      <c r="P55" s="186">
        <v>776</v>
      </c>
      <c r="Q55" s="194" t="s">
        <v>707</v>
      </c>
      <c r="R55" s="195">
        <v>785</v>
      </c>
      <c r="S55" s="186"/>
      <c r="T55" s="194"/>
      <c r="U55" s="195"/>
      <c r="V55" s="197"/>
      <c r="W55" s="194"/>
      <c r="X55" s="198"/>
      <c r="Y55" s="206"/>
      <c r="AB55">
        <f t="shared" si="0"/>
        <v>1</v>
      </c>
      <c r="AD55">
        <f>L55-J55+1</f>
        <v>1</v>
      </c>
      <c r="AG55">
        <f t="shared" si="1"/>
        <v>2</v>
      </c>
      <c r="AI55">
        <f t="shared" si="2"/>
        <v>10</v>
      </c>
      <c r="AK55">
        <f>U55-S55+1</f>
        <v>1</v>
      </c>
      <c r="AN55">
        <f t="shared" si="3"/>
        <v>11</v>
      </c>
      <c r="AP55" s="186" t="s">
        <v>130</v>
      </c>
      <c r="AQ55">
        <f t="shared" si="4"/>
        <v>2</v>
      </c>
      <c r="AR55" t="s">
        <v>801</v>
      </c>
      <c r="AS55">
        <f t="shared" si="5"/>
        <v>25</v>
      </c>
      <c r="AU55">
        <f t="shared" si="6"/>
        <v>11</v>
      </c>
      <c r="AV55">
        <f t="shared" si="7"/>
      </c>
      <c r="AW55" t="s">
        <v>130</v>
      </c>
      <c r="BG55" s="186" t="s">
        <v>28</v>
      </c>
      <c r="BH55" s="187">
        <v>430053</v>
      </c>
      <c r="BI55" s="188">
        <v>54</v>
      </c>
      <c r="BJ55" s="186">
        <v>1326</v>
      </c>
      <c r="BK55" s="195">
        <v>1345</v>
      </c>
      <c r="BL55" s="186"/>
      <c r="BM55" s="195"/>
      <c r="BN55" s="186"/>
      <c r="BO55" s="195"/>
      <c r="BP55" s="186">
        <v>766</v>
      </c>
      <c r="BQ55" s="196">
        <v>775</v>
      </c>
      <c r="BR55" s="186"/>
      <c r="BS55" s="195"/>
      <c r="BW55">
        <v>776</v>
      </c>
      <c r="BX55">
        <f t="shared" si="8"/>
      </c>
      <c r="BY55">
        <v>785</v>
      </c>
    </row>
    <row r="56" spans="1:77" ht="13.5">
      <c r="A56" s="208" t="s">
        <v>878</v>
      </c>
      <c r="B56" s="187">
        <v>430055</v>
      </c>
      <c r="C56" s="188">
        <v>56</v>
      </c>
      <c r="D56" s="186">
        <v>1371</v>
      </c>
      <c r="E56" s="194" t="s">
        <v>707</v>
      </c>
      <c r="F56" s="196">
        <v>1375</v>
      </c>
      <c r="G56" s="186"/>
      <c r="H56" s="194"/>
      <c r="I56" s="195"/>
      <c r="J56" s="186"/>
      <c r="K56" s="194"/>
      <c r="L56" s="196"/>
      <c r="M56" s="186"/>
      <c r="N56" s="194"/>
      <c r="O56" s="195"/>
      <c r="P56" s="186">
        <v>786</v>
      </c>
      <c r="Q56" s="194" t="s">
        <v>707</v>
      </c>
      <c r="R56" s="195">
        <v>790</v>
      </c>
      <c r="S56" s="186"/>
      <c r="T56" s="194"/>
      <c r="U56" s="195"/>
      <c r="V56" s="197"/>
      <c r="W56" s="194"/>
      <c r="X56" s="198"/>
      <c r="Y56" s="206"/>
      <c r="AG56">
        <f t="shared" si="1"/>
        <v>0</v>
      </c>
      <c r="AI56">
        <f t="shared" si="2"/>
        <v>5</v>
      </c>
      <c r="AN56">
        <f t="shared" si="3"/>
        <v>5</v>
      </c>
      <c r="AP56" s="186" t="s">
        <v>167</v>
      </c>
      <c r="AQ56">
        <f t="shared" si="4"/>
        <v>0</v>
      </c>
      <c r="AR56" t="s">
        <v>802</v>
      </c>
      <c r="AS56">
        <f t="shared" si="5"/>
        <v>5</v>
      </c>
      <c r="AU56">
        <f t="shared" si="6"/>
        <v>5</v>
      </c>
      <c r="AV56" t="str">
        <f t="shared" si="7"/>
        <v>×</v>
      </c>
      <c r="AW56" t="s">
        <v>167</v>
      </c>
      <c r="BG56" s="186" t="s">
        <v>130</v>
      </c>
      <c r="BH56" s="187">
        <v>430054</v>
      </c>
      <c r="BI56" s="188">
        <v>55</v>
      </c>
      <c r="BJ56" s="186">
        <v>1346</v>
      </c>
      <c r="BK56" s="195">
        <v>1370</v>
      </c>
      <c r="BL56" s="186"/>
      <c r="BM56" s="195"/>
      <c r="BN56" s="186"/>
      <c r="BO56" s="195"/>
      <c r="BP56" s="186">
        <v>776</v>
      </c>
      <c r="BQ56" s="196">
        <v>785</v>
      </c>
      <c r="BR56" s="186"/>
      <c r="BS56" s="195"/>
      <c r="BW56">
        <v>786</v>
      </c>
      <c r="BX56">
        <f t="shared" si="8"/>
      </c>
      <c r="BY56">
        <v>790</v>
      </c>
    </row>
    <row r="57" spans="1:77" ht="13.5">
      <c r="A57" s="208" t="s">
        <v>852</v>
      </c>
      <c r="B57" s="187">
        <v>430056</v>
      </c>
      <c r="C57" s="188">
        <v>57</v>
      </c>
      <c r="D57" s="186">
        <v>1376</v>
      </c>
      <c r="E57" s="194" t="s">
        <v>707</v>
      </c>
      <c r="F57" s="196">
        <v>1390</v>
      </c>
      <c r="G57" s="186"/>
      <c r="H57" s="194"/>
      <c r="I57" s="195"/>
      <c r="J57" s="186"/>
      <c r="K57" s="194"/>
      <c r="L57" s="196"/>
      <c r="M57" s="186"/>
      <c r="N57" s="194"/>
      <c r="O57" s="195"/>
      <c r="P57" s="186">
        <v>791</v>
      </c>
      <c r="Q57" s="194" t="s">
        <v>707</v>
      </c>
      <c r="R57" s="195">
        <v>810</v>
      </c>
      <c r="S57" s="186"/>
      <c r="T57" s="194"/>
      <c r="U57" s="195"/>
      <c r="V57" s="197"/>
      <c r="W57" s="194"/>
      <c r="X57" s="198"/>
      <c r="Y57" s="206"/>
      <c r="AB57">
        <f t="shared" si="0"/>
        <v>1</v>
      </c>
      <c r="AG57">
        <f t="shared" si="1"/>
        <v>1</v>
      </c>
      <c r="AI57">
        <f t="shared" si="2"/>
        <v>20</v>
      </c>
      <c r="AN57">
        <f t="shared" si="3"/>
        <v>20</v>
      </c>
      <c r="AP57" s="186" t="s">
        <v>461</v>
      </c>
      <c r="AQ57">
        <f t="shared" si="4"/>
        <v>1</v>
      </c>
      <c r="AR57" t="s">
        <v>803</v>
      </c>
      <c r="AS57">
        <f t="shared" si="5"/>
        <v>15</v>
      </c>
      <c r="AU57">
        <f t="shared" si="6"/>
        <v>20</v>
      </c>
      <c r="AV57" t="str">
        <f t="shared" si="7"/>
        <v>×</v>
      </c>
      <c r="AW57" t="s">
        <v>461</v>
      </c>
      <c r="BG57" s="186" t="s">
        <v>167</v>
      </c>
      <c r="BH57" s="187">
        <v>430055</v>
      </c>
      <c r="BI57" s="188">
        <v>56</v>
      </c>
      <c r="BJ57" s="186">
        <v>1371</v>
      </c>
      <c r="BK57" s="195">
        <v>1375</v>
      </c>
      <c r="BL57" s="186"/>
      <c r="BM57" s="195"/>
      <c r="BN57" s="186"/>
      <c r="BO57" s="195"/>
      <c r="BP57" s="186">
        <v>786</v>
      </c>
      <c r="BQ57" s="196">
        <v>790</v>
      </c>
      <c r="BR57" s="186"/>
      <c r="BS57" s="195"/>
      <c r="BW57">
        <v>791</v>
      </c>
      <c r="BX57">
        <f t="shared" si="8"/>
      </c>
      <c r="BY57">
        <v>810</v>
      </c>
    </row>
    <row r="58" spans="1:77" ht="13.5">
      <c r="A58" s="208" t="s">
        <v>853</v>
      </c>
      <c r="B58" s="187">
        <v>430057</v>
      </c>
      <c r="C58" s="188">
        <v>58</v>
      </c>
      <c r="D58" s="186">
        <v>1391</v>
      </c>
      <c r="E58" s="194" t="s">
        <v>707</v>
      </c>
      <c r="F58" s="196">
        <v>1420</v>
      </c>
      <c r="G58" s="186"/>
      <c r="H58" s="194"/>
      <c r="I58" s="195"/>
      <c r="J58" s="186"/>
      <c r="K58" s="194"/>
      <c r="L58" s="196"/>
      <c r="M58" s="186"/>
      <c r="N58" s="194"/>
      <c r="O58" s="195"/>
      <c r="P58" s="186">
        <v>811</v>
      </c>
      <c r="Q58" s="194" t="s">
        <v>707</v>
      </c>
      <c r="R58" s="195">
        <v>835</v>
      </c>
      <c r="S58" s="186"/>
      <c r="T58" s="194"/>
      <c r="U58" s="195"/>
      <c r="V58" s="197"/>
      <c r="W58" s="194"/>
      <c r="X58" s="198"/>
      <c r="Y58" s="206"/>
      <c r="AB58">
        <f t="shared" si="0"/>
        <v>1</v>
      </c>
      <c r="AD58">
        <f>L58-J58+1</f>
        <v>1</v>
      </c>
      <c r="AG58">
        <f t="shared" si="1"/>
        <v>2</v>
      </c>
      <c r="AI58">
        <f t="shared" si="2"/>
        <v>25</v>
      </c>
      <c r="AN58">
        <f t="shared" si="3"/>
        <v>25</v>
      </c>
      <c r="AP58" s="186" t="s">
        <v>467</v>
      </c>
      <c r="AQ58">
        <f t="shared" si="4"/>
        <v>2</v>
      </c>
      <c r="AR58" t="s">
        <v>804</v>
      </c>
      <c r="AS58">
        <f t="shared" si="5"/>
        <v>30</v>
      </c>
      <c r="AU58">
        <f t="shared" si="6"/>
        <v>25</v>
      </c>
      <c r="AV58" t="str">
        <f t="shared" si="7"/>
        <v>×</v>
      </c>
      <c r="AW58" t="s">
        <v>467</v>
      </c>
      <c r="BG58" s="186" t="s">
        <v>461</v>
      </c>
      <c r="BH58" s="187">
        <v>430056</v>
      </c>
      <c r="BI58" s="188">
        <v>57</v>
      </c>
      <c r="BJ58" s="186">
        <v>1376</v>
      </c>
      <c r="BK58" s="195">
        <v>1390</v>
      </c>
      <c r="BL58" s="186"/>
      <c r="BM58" s="195"/>
      <c r="BN58" s="186"/>
      <c r="BO58" s="195"/>
      <c r="BP58" s="186">
        <v>791</v>
      </c>
      <c r="BQ58" s="196">
        <v>810</v>
      </c>
      <c r="BR58" s="186"/>
      <c r="BS58" s="195"/>
      <c r="BW58">
        <v>811</v>
      </c>
      <c r="BX58">
        <f t="shared" si="8"/>
      </c>
      <c r="BY58">
        <v>835</v>
      </c>
    </row>
    <row r="59" spans="1:77" ht="13.5">
      <c r="A59" s="208" t="s">
        <v>171</v>
      </c>
      <c r="B59" s="187">
        <v>430058</v>
      </c>
      <c r="C59" s="188">
        <v>59</v>
      </c>
      <c r="D59" s="186">
        <v>1421</v>
      </c>
      <c r="E59" s="194" t="s">
        <v>707</v>
      </c>
      <c r="F59" s="196">
        <v>1470</v>
      </c>
      <c r="G59" s="186"/>
      <c r="H59" s="194"/>
      <c r="I59" s="195"/>
      <c r="J59" s="186"/>
      <c r="K59" s="194"/>
      <c r="L59" s="196"/>
      <c r="M59" s="186"/>
      <c r="N59" s="194"/>
      <c r="O59" s="195"/>
      <c r="P59" s="186">
        <v>836</v>
      </c>
      <c r="Q59" s="194" t="s">
        <v>707</v>
      </c>
      <c r="R59" s="195">
        <v>855</v>
      </c>
      <c r="S59" s="186">
        <v>1271</v>
      </c>
      <c r="T59" s="194" t="s">
        <v>847</v>
      </c>
      <c r="U59" s="195">
        <v>1275</v>
      </c>
      <c r="V59" s="197"/>
      <c r="W59" s="194"/>
      <c r="X59" s="198"/>
      <c r="Y59" s="206"/>
      <c r="AB59">
        <f t="shared" si="0"/>
        <v>1</v>
      </c>
      <c r="AG59">
        <f t="shared" si="1"/>
        <v>1</v>
      </c>
      <c r="AI59">
        <f t="shared" si="2"/>
        <v>20</v>
      </c>
      <c r="AK59">
        <f>U59-S59+1</f>
        <v>5</v>
      </c>
      <c r="AN59">
        <f t="shared" si="3"/>
        <v>25</v>
      </c>
      <c r="AP59" s="186" t="s">
        <v>171</v>
      </c>
      <c r="AQ59">
        <f t="shared" si="4"/>
        <v>1</v>
      </c>
      <c r="AR59" t="s">
        <v>805</v>
      </c>
      <c r="AS59">
        <f t="shared" si="5"/>
        <v>45</v>
      </c>
      <c r="AU59">
        <f t="shared" si="6"/>
        <v>25</v>
      </c>
      <c r="AV59">
        <f t="shared" si="7"/>
      </c>
      <c r="AW59" t="s">
        <v>171</v>
      </c>
      <c r="BG59" s="186" t="s">
        <v>467</v>
      </c>
      <c r="BH59" s="187">
        <v>430057</v>
      </c>
      <c r="BI59" s="188">
        <v>58</v>
      </c>
      <c r="BJ59" s="186">
        <v>1391</v>
      </c>
      <c r="BK59" s="195">
        <v>1420</v>
      </c>
      <c r="BL59" s="186"/>
      <c r="BM59" s="195"/>
      <c r="BN59" s="186"/>
      <c r="BO59" s="195"/>
      <c r="BP59" s="186">
        <v>811</v>
      </c>
      <c r="BQ59" s="196">
        <v>835</v>
      </c>
      <c r="BR59" s="186"/>
      <c r="BS59" s="195"/>
      <c r="BW59">
        <v>836</v>
      </c>
      <c r="BX59">
        <f t="shared" si="8"/>
      </c>
      <c r="BY59">
        <v>855</v>
      </c>
    </row>
    <row r="60" spans="1:77" ht="13.5">
      <c r="A60" s="208" t="s">
        <v>174</v>
      </c>
      <c r="B60" s="187">
        <v>430059</v>
      </c>
      <c r="C60" s="188">
        <v>60</v>
      </c>
      <c r="D60" s="186">
        <v>1471</v>
      </c>
      <c r="E60" s="194" t="s">
        <v>707</v>
      </c>
      <c r="F60" s="196">
        <v>1510</v>
      </c>
      <c r="G60" s="186"/>
      <c r="H60" s="194"/>
      <c r="I60" s="195"/>
      <c r="J60" s="186"/>
      <c r="K60" s="194"/>
      <c r="L60" s="196"/>
      <c r="M60" s="186"/>
      <c r="N60" s="194"/>
      <c r="O60" s="195"/>
      <c r="P60" s="186">
        <v>856</v>
      </c>
      <c r="Q60" s="194" t="s">
        <v>707</v>
      </c>
      <c r="R60" s="195">
        <v>865</v>
      </c>
      <c r="S60" s="186"/>
      <c r="T60" s="194"/>
      <c r="U60" s="195"/>
      <c r="V60" s="197"/>
      <c r="W60" s="194"/>
      <c r="X60" s="198"/>
      <c r="Y60" s="206"/>
      <c r="AB60">
        <f t="shared" si="0"/>
        <v>1</v>
      </c>
      <c r="AD60">
        <f>L60-J60+1</f>
        <v>1</v>
      </c>
      <c r="AG60">
        <f t="shared" si="1"/>
        <v>2</v>
      </c>
      <c r="AI60">
        <f t="shared" si="2"/>
        <v>10</v>
      </c>
      <c r="AN60">
        <f t="shared" si="3"/>
        <v>10</v>
      </c>
      <c r="AP60" s="186" t="s">
        <v>174</v>
      </c>
      <c r="AQ60">
        <f t="shared" si="4"/>
        <v>2</v>
      </c>
      <c r="AR60" t="s">
        <v>806</v>
      </c>
      <c r="AS60">
        <f t="shared" si="5"/>
        <v>40</v>
      </c>
      <c r="AU60">
        <f t="shared" si="6"/>
        <v>10</v>
      </c>
      <c r="AV60">
        <f t="shared" si="7"/>
      </c>
      <c r="AW60" t="s">
        <v>174</v>
      </c>
      <c r="BG60" s="186" t="s">
        <v>171</v>
      </c>
      <c r="BH60" s="187">
        <v>430058</v>
      </c>
      <c r="BI60" s="188">
        <v>59</v>
      </c>
      <c r="BJ60" s="186">
        <v>1421</v>
      </c>
      <c r="BK60" s="195">
        <v>1470</v>
      </c>
      <c r="BL60" s="186"/>
      <c r="BM60" s="195"/>
      <c r="BN60" s="186"/>
      <c r="BO60" s="195"/>
      <c r="BP60" s="186">
        <v>836</v>
      </c>
      <c r="BQ60" s="196">
        <v>855</v>
      </c>
      <c r="BR60" s="186">
        <v>1271</v>
      </c>
      <c r="BS60" s="195">
        <v>1275</v>
      </c>
      <c r="BW60">
        <v>856</v>
      </c>
      <c r="BX60">
        <f t="shared" si="8"/>
      </c>
      <c r="BY60">
        <v>865</v>
      </c>
    </row>
    <row r="61" spans="1:80" ht="13.5">
      <c r="A61" s="208" t="s">
        <v>180</v>
      </c>
      <c r="B61" s="187">
        <v>430060</v>
      </c>
      <c r="C61" s="188">
        <v>61</v>
      </c>
      <c r="D61" s="186">
        <v>1511</v>
      </c>
      <c r="E61" s="194" t="s">
        <v>707</v>
      </c>
      <c r="F61" s="196">
        <v>1525</v>
      </c>
      <c r="G61" s="186"/>
      <c r="H61" s="194"/>
      <c r="I61" s="195"/>
      <c r="J61" s="186"/>
      <c r="K61" s="194"/>
      <c r="L61" s="196"/>
      <c r="M61" s="186"/>
      <c r="N61" s="194"/>
      <c r="O61" s="195"/>
      <c r="P61" s="186">
        <v>866</v>
      </c>
      <c r="Q61" s="194" t="s">
        <v>707</v>
      </c>
      <c r="R61" s="195">
        <v>875</v>
      </c>
      <c r="S61" s="186"/>
      <c r="T61" s="194"/>
      <c r="U61" s="195"/>
      <c r="V61" s="197"/>
      <c r="W61" s="194"/>
      <c r="X61" s="198"/>
      <c r="Y61" s="206"/>
      <c r="AB61">
        <f t="shared" si="0"/>
        <v>1</v>
      </c>
      <c r="AG61">
        <f t="shared" si="1"/>
        <v>1</v>
      </c>
      <c r="AI61">
        <f t="shared" si="2"/>
        <v>10</v>
      </c>
      <c r="AK61">
        <f aca="true" t="shared" si="9" ref="AK61:AK66">U61-S61+1</f>
        <v>1</v>
      </c>
      <c r="AN61">
        <f t="shared" si="3"/>
        <v>11</v>
      </c>
      <c r="AP61" s="186" t="s">
        <v>180</v>
      </c>
      <c r="AQ61">
        <f t="shared" si="4"/>
        <v>1</v>
      </c>
      <c r="AR61" t="s">
        <v>807</v>
      </c>
      <c r="AS61">
        <f t="shared" si="5"/>
        <v>15</v>
      </c>
      <c r="AU61">
        <f t="shared" si="6"/>
        <v>11</v>
      </c>
      <c r="AV61">
        <f t="shared" si="7"/>
      </c>
      <c r="AW61" t="s">
        <v>180</v>
      </c>
      <c r="BG61" s="186" t="s">
        <v>174</v>
      </c>
      <c r="BH61" s="187">
        <v>430059</v>
      </c>
      <c r="BI61" s="188">
        <v>60</v>
      </c>
      <c r="BJ61" s="186">
        <v>1471</v>
      </c>
      <c r="BK61" s="195">
        <v>1510</v>
      </c>
      <c r="BL61" s="186"/>
      <c r="BM61" s="195"/>
      <c r="BN61" s="186"/>
      <c r="BO61" s="195"/>
      <c r="BP61" s="186">
        <v>856</v>
      </c>
      <c r="BQ61" s="196">
        <v>865</v>
      </c>
      <c r="BR61" s="186"/>
      <c r="BS61" s="195"/>
      <c r="BT61">
        <v>1326</v>
      </c>
      <c r="BU61" s="231">
        <v>1345</v>
      </c>
      <c r="BW61">
        <v>866</v>
      </c>
      <c r="BX61">
        <f t="shared" si="8"/>
      </c>
      <c r="BY61">
        <v>875</v>
      </c>
      <c r="CA61">
        <v>766</v>
      </c>
      <c r="CB61">
        <v>775</v>
      </c>
    </row>
    <row r="62" spans="1:77" ht="13.5">
      <c r="A62" s="208" t="s">
        <v>173</v>
      </c>
      <c r="B62" s="187">
        <v>430061</v>
      </c>
      <c r="C62" s="188">
        <v>62</v>
      </c>
      <c r="D62" s="186">
        <v>1526</v>
      </c>
      <c r="E62" s="194" t="s">
        <v>707</v>
      </c>
      <c r="F62" s="196">
        <v>1565</v>
      </c>
      <c r="G62" s="186">
        <v>2036</v>
      </c>
      <c r="H62" s="194" t="s">
        <v>867</v>
      </c>
      <c r="I62" s="195">
        <v>2045</v>
      </c>
      <c r="J62" s="186"/>
      <c r="K62" s="194"/>
      <c r="L62" s="196"/>
      <c r="M62" s="186"/>
      <c r="N62" s="194"/>
      <c r="O62" s="195"/>
      <c r="P62" s="186">
        <v>876</v>
      </c>
      <c r="Q62" s="194" t="s">
        <v>707</v>
      </c>
      <c r="R62" s="195">
        <v>905</v>
      </c>
      <c r="S62" s="186"/>
      <c r="T62" s="194"/>
      <c r="U62" s="195"/>
      <c r="V62" s="197"/>
      <c r="W62" s="194"/>
      <c r="X62" s="198"/>
      <c r="Y62" s="206"/>
      <c r="AB62">
        <f t="shared" si="0"/>
        <v>10</v>
      </c>
      <c r="AD62">
        <f>L62-J62+1</f>
        <v>1</v>
      </c>
      <c r="AG62">
        <f t="shared" si="1"/>
        <v>11</v>
      </c>
      <c r="AI62">
        <f t="shared" si="2"/>
        <v>30</v>
      </c>
      <c r="AK62">
        <f t="shared" si="9"/>
        <v>1</v>
      </c>
      <c r="AM62">
        <f>X62-V62+1</f>
        <v>1</v>
      </c>
      <c r="AN62">
        <f t="shared" si="3"/>
        <v>32</v>
      </c>
      <c r="AP62" s="186" t="s">
        <v>173</v>
      </c>
      <c r="AQ62">
        <f t="shared" si="4"/>
        <v>11</v>
      </c>
      <c r="AR62" t="s">
        <v>808</v>
      </c>
      <c r="AS62">
        <f t="shared" si="5"/>
        <v>35</v>
      </c>
      <c r="AU62">
        <f t="shared" si="6"/>
        <v>32</v>
      </c>
      <c r="AV62">
        <f t="shared" si="7"/>
      </c>
      <c r="AW62" t="s">
        <v>173</v>
      </c>
      <c r="BG62" s="186" t="s">
        <v>180</v>
      </c>
      <c r="BH62" s="187">
        <v>430060</v>
      </c>
      <c r="BI62" s="188">
        <v>61</v>
      </c>
      <c r="BJ62" s="186">
        <v>1511</v>
      </c>
      <c r="BK62" s="195">
        <v>1525</v>
      </c>
      <c r="BL62" s="186"/>
      <c r="BM62" s="195"/>
      <c r="BN62" s="186"/>
      <c r="BO62" s="195"/>
      <c r="BP62" s="186">
        <v>866</v>
      </c>
      <c r="BQ62" s="196">
        <v>875</v>
      </c>
      <c r="BR62" s="186"/>
      <c r="BS62" s="195"/>
      <c r="BW62">
        <v>876</v>
      </c>
      <c r="BX62">
        <f t="shared" si="8"/>
      </c>
      <c r="BY62">
        <v>905</v>
      </c>
    </row>
    <row r="63" spans="1:77" ht="13.5">
      <c r="A63" s="208" t="s">
        <v>712</v>
      </c>
      <c r="B63" s="187">
        <v>430062</v>
      </c>
      <c r="C63" s="188">
        <v>63</v>
      </c>
      <c r="D63" s="186">
        <v>1566</v>
      </c>
      <c r="E63" s="194" t="s">
        <v>707</v>
      </c>
      <c r="F63" s="196">
        <v>1615</v>
      </c>
      <c r="G63" s="186"/>
      <c r="H63" s="194"/>
      <c r="I63" s="195"/>
      <c r="J63" s="186"/>
      <c r="K63" s="194"/>
      <c r="L63" s="196"/>
      <c r="M63" s="186"/>
      <c r="N63" s="194"/>
      <c r="O63" s="195"/>
      <c r="P63" s="186">
        <v>906</v>
      </c>
      <c r="Q63" s="194" t="s">
        <v>707</v>
      </c>
      <c r="R63" s="195">
        <v>930</v>
      </c>
      <c r="S63" s="186"/>
      <c r="T63" s="194"/>
      <c r="U63" s="195"/>
      <c r="V63" s="197"/>
      <c r="W63" s="194"/>
      <c r="X63" s="198"/>
      <c r="Y63" s="206"/>
      <c r="AB63">
        <f t="shared" si="0"/>
        <v>1</v>
      </c>
      <c r="AD63">
        <f>L63-J63+1</f>
        <v>1</v>
      </c>
      <c r="AG63">
        <f t="shared" si="1"/>
        <v>2</v>
      </c>
      <c r="AI63">
        <f t="shared" si="2"/>
        <v>25</v>
      </c>
      <c r="AK63">
        <f t="shared" si="9"/>
        <v>1</v>
      </c>
      <c r="AN63">
        <f t="shared" si="3"/>
        <v>26</v>
      </c>
      <c r="AP63" s="186" t="s">
        <v>712</v>
      </c>
      <c r="AQ63">
        <f t="shared" si="4"/>
        <v>2</v>
      </c>
      <c r="AR63" t="s">
        <v>809</v>
      </c>
      <c r="AS63">
        <f t="shared" si="5"/>
        <v>50</v>
      </c>
      <c r="AU63">
        <f t="shared" si="6"/>
        <v>26</v>
      </c>
      <c r="AV63">
        <f t="shared" si="7"/>
      </c>
      <c r="AW63" t="s">
        <v>712</v>
      </c>
      <c r="BG63" s="186" t="s">
        <v>173</v>
      </c>
      <c r="BH63" s="187">
        <v>430061</v>
      </c>
      <c r="BI63" s="188">
        <v>62</v>
      </c>
      <c r="BJ63" s="186">
        <v>1526</v>
      </c>
      <c r="BK63" s="195">
        <v>1565</v>
      </c>
      <c r="BL63" s="186"/>
      <c r="BM63" s="195"/>
      <c r="BN63" s="186"/>
      <c r="BO63" s="195"/>
      <c r="BP63" s="186">
        <v>876</v>
      </c>
      <c r="BQ63" s="196">
        <v>905</v>
      </c>
      <c r="BR63" s="186"/>
      <c r="BS63" s="195"/>
      <c r="BW63">
        <v>906</v>
      </c>
      <c r="BX63">
        <f t="shared" si="8"/>
      </c>
      <c r="BY63">
        <v>930</v>
      </c>
    </row>
    <row r="64" spans="1:77" ht="13.5">
      <c r="A64" s="208" t="s">
        <v>713</v>
      </c>
      <c r="B64" s="187">
        <v>430063</v>
      </c>
      <c r="C64" s="188">
        <v>64</v>
      </c>
      <c r="D64" s="186">
        <v>1616</v>
      </c>
      <c r="E64" s="194" t="s">
        <v>707</v>
      </c>
      <c r="F64" s="196">
        <v>1645</v>
      </c>
      <c r="G64" s="186"/>
      <c r="H64" s="194"/>
      <c r="I64" s="195"/>
      <c r="J64" s="186"/>
      <c r="K64" s="194"/>
      <c r="L64" s="196"/>
      <c r="M64" s="186"/>
      <c r="N64" s="194"/>
      <c r="O64" s="195"/>
      <c r="P64" s="186">
        <v>931</v>
      </c>
      <c r="Q64" s="194" t="s">
        <v>707</v>
      </c>
      <c r="R64" s="195">
        <v>945</v>
      </c>
      <c r="S64" s="186"/>
      <c r="T64" s="194"/>
      <c r="U64" s="195"/>
      <c r="V64" s="197"/>
      <c r="W64" s="194"/>
      <c r="X64" s="198"/>
      <c r="Y64" s="206"/>
      <c r="AB64">
        <f aca="true" t="shared" si="10" ref="AB64:AB82">I64-G64+1</f>
        <v>1</v>
      </c>
      <c r="AD64">
        <f>L64-J64+1</f>
        <v>1</v>
      </c>
      <c r="AG64">
        <f aca="true" t="shared" si="11" ref="AG64:AG84">SUM(Z64:AF64)</f>
        <v>2</v>
      </c>
      <c r="AI64">
        <f aca="true" t="shared" si="12" ref="AI64:AI87">R64-P64+1</f>
        <v>15</v>
      </c>
      <c r="AK64">
        <f t="shared" si="9"/>
        <v>1</v>
      </c>
      <c r="AN64">
        <f aca="true" t="shared" si="13" ref="AN64:AN87">SUM(AI64:AM64)</f>
        <v>16</v>
      </c>
      <c r="AP64" s="186" t="s">
        <v>713</v>
      </c>
      <c r="AQ64">
        <f aca="true" t="shared" si="14" ref="AQ64:AQ84">AG64</f>
        <v>2</v>
      </c>
      <c r="AR64" t="s">
        <v>810</v>
      </c>
      <c r="AS64">
        <f aca="true" t="shared" si="15" ref="AS64:AS84">VALUE(RIGHT(AR64,4))-VALUE(LEFT(AR64,4))+1</f>
        <v>30</v>
      </c>
      <c r="AU64">
        <f aca="true" t="shared" si="16" ref="AU64:AU87">AN64</f>
        <v>16</v>
      </c>
      <c r="AV64">
        <f aca="true" t="shared" si="17" ref="AV64:AV85">IF(A64=AW64,"","×")</f>
      </c>
      <c r="AW64" t="s">
        <v>713</v>
      </c>
      <c r="BG64" s="186" t="s">
        <v>712</v>
      </c>
      <c r="BH64" s="187">
        <v>430062</v>
      </c>
      <c r="BI64" s="188">
        <v>63</v>
      </c>
      <c r="BJ64" s="186">
        <v>1566</v>
      </c>
      <c r="BK64" s="195">
        <v>1615</v>
      </c>
      <c r="BL64" s="186"/>
      <c r="BM64" s="195"/>
      <c r="BN64" s="186"/>
      <c r="BO64" s="195"/>
      <c r="BP64" s="186">
        <v>906</v>
      </c>
      <c r="BQ64" s="196">
        <v>930</v>
      </c>
      <c r="BR64" s="186"/>
      <c r="BS64" s="198"/>
      <c r="BW64">
        <v>931</v>
      </c>
      <c r="BX64">
        <f t="shared" si="8"/>
      </c>
      <c r="BY64">
        <v>945</v>
      </c>
    </row>
    <row r="65" spans="1:77" ht="13.5">
      <c r="A65" s="208" t="s">
        <v>172</v>
      </c>
      <c r="B65" s="187">
        <v>430064</v>
      </c>
      <c r="C65" s="188">
        <v>65</v>
      </c>
      <c r="D65" s="186"/>
      <c r="E65" s="194"/>
      <c r="F65" s="196"/>
      <c r="G65" s="186"/>
      <c r="H65" s="194"/>
      <c r="I65" s="195"/>
      <c r="J65" s="186"/>
      <c r="K65" s="194"/>
      <c r="L65" s="196"/>
      <c r="M65" s="186"/>
      <c r="N65" s="194"/>
      <c r="O65" s="195"/>
      <c r="P65" s="186">
        <v>946</v>
      </c>
      <c r="Q65" s="194" t="s">
        <v>707</v>
      </c>
      <c r="R65" s="195">
        <v>965</v>
      </c>
      <c r="S65" s="186"/>
      <c r="T65" s="194"/>
      <c r="U65" s="195"/>
      <c r="V65" s="197"/>
      <c r="W65" s="194"/>
      <c r="X65" s="198"/>
      <c r="Y65" s="206"/>
      <c r="Z65" s="203"/>
      <c r="AA65" s="203"/>
      <c r="AB65" s="203"/>
      <c r="AC65" s="203"/>
      <c r="AD65" s="203"/>
      <c r="AE65" s="203"/>
      <c r="AF65" s="203"/>
      <c r="AG65">
        <f t="shared" si="11"/>
        <v>0</v>
      </c>
      <c r="AI65">
        <f t="shared" si="12"/>
        <v>20</v>
      </c>
      <c r="AK65">
        <f t="shared" si="9"/>
        <v>1</v>
      </c>
      <c r="AN65">
        <f t="shared" si="13"/>
        <v>21</v>
      </c>
      <c r="AP65" s="186" t="s">
        <v>172</v>
      </c>
      <c r="AU65">
        <f t="shared" si="16"/>
        <v>21</v>
      </c>
      <c r="AV65">
        <f t="shared" si="17"/>
      </c>
      <c r="AW65" t="s">
        <v>172</v>
      </c>
      <c r="BG65" s="186" t="s">
        <v>713</v>
      </c>
      <c r="BH65" s="187">
        <v>430063</v>
      </c>
      <c r="BI65" s="188">
        <v>64</v>
      </c>
      <c r="BJ65" s="186">
        <v>1616</v>
      </c>
      <c r="BK65" s="195">
        <v>1645</v>
      </c>
      <c r="BL65" s="186"/>
      <c r="BM65" s="195"/>
      <c r="BN65" s="186"/>
      <c r="BO65" s="195"/>
      <c r="BP65" s="186">
        <v>931</v>
      </c>
      <c r="BQ65" s="196">
        <v>945</v>
      </c>
      <c r="BR65" s="186"/>
      <c r="BS65" s="195"/>
      <c r="BW65">
        <v>946</v>
      </c>
      <c r="BX65">
        <f t="shared" si="8"/>
      </c>
      <c r="BY65">
        <v>965</v>
      </c>
    </row>
    <row r="66" spans="1:77" ht="13.5">
      <c r="A66" s="208" t="s">
        <v>176</v>
      </c>
      <c r="B66" s="187">
        <v>430065</v>
      </c>
      <c r="C66" s="188">
        <v>66</v>
      </c>
      <c r="D66" s="186">
        <v>1646</v>
      </c>
      <c r="E66" s="194" t="s">
        <v>707</v>
      </c>
      <c r="F66" s="196">
        <v>1665</v>
      </c>
      <c r="G66" s="186"/>
      <c r="H66" s="194"/>
      <c r="I66" s="195"/>
      <c r="J66" s="186"/>
      <c r="K66" s="194"/>
      <c r="L66" s="196"/>
      <c r="M66" s="186"/>
      <c r="N66" s="194"/>
      <c r="O66" s="195"/>
      <c r="P66" s="186">
        <v>966</v>
      </c>
      <c r="Q66" s="194" t="s">
        <v>707</v>
      </c>
      <c r="R66" s="195">
        <v>990</v>
      </c>
      <c r="S66" s="186"/>
      <c r="T66" s="194"/>
      <c r="U66" s="195"/>
      <c r="V66" s="197"/>
      <c r="W66" s="194"/>
      <c r="X66" s="198"/>
      <c r="Y66" s="206"/>
      <c r="AG66">
        <f t="shared" si="11"/>
        <v>0</v>
      </c>
      <c r="AI66">
        <f t="shared" si="12"/>
        <v>25</v>
      </c>
      <c r="AK66">
        <f t="shared" si="9"/>
        <v>1</v>
      </c>
      <c r="AN66">
        <f t="shared" si="13"/>
        <v>26</v>
      </c>
      <c r="AP66" s="186" t="s">
        <v>176</v>
      </c>
      <c r="AQ66">
        <f t="shared" si="14"/>
        <v>0</v>
      </c>
      <c r="AR66" t="s">
        <v>811</v>
      </c>
      <c r="AS66">
        <f t="shared" si="15"/>
        <v>10</v>
      </c>
      <c r="AU66">
        <f t="shared" si="16"/>
        <v>26</v>
      </c>
      <c r="AV66">
        <f t="shared" si="17"/>
      </c>
      <c r="AW66" t="s">
        <v>176</v>
      </c>
      <c r="BG66" s="186" t="s">
        <v>172</v>
      </c>
      <c r="BH66" s="187">
        <v>430064</v>
      </c>
      <c r="BI66" s="188">
        <v>65</v>
      </c>
      <c r="BJ66" s="186"/>
      <c r="BK66" s="195"/>
      <c r="BL66" s="186"/>
      <c r="BM66" s="195"/>
      <c r="BN66" s="186"/>
      <c r="BO66" s="195"/>
      <c r="BP66" s="186">
        <v>946</v>
      </c>
      <c r="BQ66" s="196">
        <v>965</v>
      </c>
      <c r="BR66" s="186"/>
      <c r="BS66" s="195"/>
      <c r="BW66">
        <v>966</v>
      </c>
      <c r="BX66">
        <f aca="true" t="shared" si="18" ref="BX66:BX87">IF(P66=BW66,"","*")</f>
      </c>
      <c r="BY66">
        <v>990</v>
      </c>
    </row>
    <row r="67" spans="1:77" ht="13.5">
      <c r="A67" s="208" t="s">
        <v>506</v>
      </c>
      <c r="B67" s="187">
        <v>430066</v>
      </c>
      <c r="C67" s="188">
        <v>67</v>
      </c>
      <c r="D67" s="186">
        <v>1666</v>
      </c>
      <c r="E67" s="194" t="s">
        <v>707</v>
      </c>
      <c r="F67" s="196">
        <v>1715</v>
      </c>
      <c r="G67" s="186"/>
      <c r="H67" s="194"/>
      <c r="I67" s="195"/>
      <c r="J67" s="186"/>
      <c r="K67" s="194"/>
      <c r="L67" s="196"/>
      <c r="M67" s="186"/>
      <c r="N67" s="194"/>
      <c r="O67" s="195"/>
      <c r="P67" s="186">
        <v>991</v>
      </c>
      <c r="Q67" s="194" t="s">
        <v>707</v>
      </c>
      <c r="R67" s="195">
        <v>1000</v>
      </c>
      <c r="S67" s="186">
        <v>1316</v>
      </c>
      <c r="T67" s="194" t="s">
        <v>860</v>
      </c>
      <c r="U67" s="195">
        <v>1325</v>
      </c>
      <c r="V67" s="197"/>
      <c r="W67" s="194"/>
      <c r="X67" s="198"/>
      <c r="Y67" s="206"/>
      <c r="AB67">
        <f t="shared" si="10"/>
        <v>1</v>
      </c>
      <c r="AG67">
        <f t="shared" si="11"/>
        <v>1</v>
      </c>
      <c r="AI67">
        <f t="shared" si="12"/>
        <v>10</v>
      </c>
      <c r="AN67">
        <f t="shared" si="13"/>
        <v>10</v>
      </c>
      <c r="AP67" s="186" t="s">
        <v>506</v>
      </c>
      <c r="AQ67">
        <f t="shared" si="14"/>
        <v>1</v>
      </c>
      <c r="AR67" t="s">
        <v>812</v>
      </c>
      <c r="AS67">
        <f t="shared" si="15"/>
        <v>40</v>
      </c>
      <c r="AU67">
        <f t="shared" si="16"/>
        <v>10</v>
      </c>
      <c r="AV67">
        <f t="shared" si="17"/>
      </c>
      <c r="AW67" t="s">
        <v>506</v>
      </c>
      <c r="BG67" s="186" t="s">
        <v>176</v>
      </c>
      <c r="BH67" s="187">
        <v>430065</v>
      </c>
      <c r="BI67" s="188">
        <v>66</v>
      </c>
      <c r="BJ67" s="186">
        <v>1646</v>
      </c>
      <c r="BK67" s="195">
        <v>1665</v>
      </c>
      <c r="BL67" s="186"/>
      <c r="BM67" s="195"/>
      <c r="BN67" s="186"/>
      <c r="BO67" s="195"/>
      <c r="BP67" s="186">
        <v>966</v>
      </c>
      <c r="BQ67" s="196">
        <v>990</v>
      </c>
      <c r="BR67" s="186"/>
      <c r="BS67" s="195"/>
      <c r="BW67">
        <v>991</v>
      </c>
      <c r="BX67">
        <f t="shared" si="18"/>
      </c>
      <c r="BY67">
        <v>1000</v>
      </c>
    </row>
    <row r="68" spans="1:77" ht="13.5">
      <c r="A68" s="208" t="s">
        <v>541</v>
      </c>
      <c r="B68" s="187">
        <v>430067</v>
      </c>
      <c r="C68" s="188">
        <v>68</v>
      </c>
      <c r="D68" s="186">
        <v>1716</v>
      </c>
      <c r="E68" s="194" t="s">
        <v>707</v>
      </c>
      <c r="F68" s="196">
        <v>1740</v>
      </c>
      <c r="G68" s="186"/>
      <c r="H68" s="194"/>
      <c r="I68" s="195"/>
      <c r="J68" s="186"/>
      <c r="K68" s="194"/>
      <c r="L68" s="196"/>
      <c r="M68" s="186"/>
      <c r="N68" s="194"/>
      <c r="O68" s="195"/>
      <c r="P68" s="186">
        <v>1001</v>
      </c>
      <c r="Q68" s="194" t="s">
        <v>707</v>
      </c>
      <c r="R68" s="195">
        <v>1010</v>
      </c>
      <c r="S68" s="186"/>
      <c r="T68" s="194"/>
      <c r="U68" s="195"/>
      <c r="V68" s="197"/>
      <c r="W68" s="194"/>
      <c r="X68" s="198"/>
      <c r="Y68" s="206"/>
      <c r="AB68">
        <f t="shared" si="10"/>
        <v>1</v>
      </c>
      <c r="AG68">
        <f t="shared" si="11"/>
        <v>1</v>
      </c>
      <c r="AI68">
        <f t="shared" si="12"/>
        <v>10</v>
      </c>
      <c r="AN68">
        <f t="shared" si="13"/>
        <v>10</v>
      </c>
      <c r="AP68" s="186" t="s">
        <v>541</v>
      </c>
      <c r="AQ68">
        <f t="shared" si="14"/>
        <v>1</v>
      </c>
      <c r="AR68" t="s">
        <v>813</v>
      </c>
      <c r="AS68">
        <f t="shared" si="15"/>
        <v>15</v>
      </c>
      <c r="AU68">
        <f t="shared" si="16"/>
        <v>10</v>
      </c>
      <c r="AV68">
        <f t="shared" si="17"/>
      </c>
      <c r="AW68" t="s">
        <v>541</v>
      </c>
      <c r="BG68" s="186" t="s">
        <v>506</v>
      </c>
      <c r="BH68" s="187">
        <v>430066</v>
      </c>
      <c r="BI68" s="188">
        <v>67</v>
      </c>
      <c r="BJ68" s="186">
        <v>1666</v>
      </c>
      <c r="BK68" s="195">
        <v>1715</v>
      </c>
      <c r="BL68" s="186"/>
      <c r="BM68" s="195"/>
      <c r="BN68" s="186"/>
      <c r="BO68" s="195"/>
      <c r="BP68" s="186">
        <v>991</v>
      </c>
      <c r="BQ68" s="196">
        <v>1000</v>
      </c>
      <c r="BR68" s="186"/>
      <c r="BS68" s="195"/>
      <c r="BW68">
        <v>1001</v>
      </c>
      <c r="BX68">
        <f t="shared" si="18"/>
      </c>
      <c r="BY68">
        <v>1010</v>
      </c>
    </row>
    <row r="69" spans="1:77" ht="13.5">
      <c r="A69" s="208" t="s">
        <v>515</v>
      </c>
      <c r="B69" s="187">
        <v>430068</v>
      </c>
      <c r="C69" s="188">
        <v>69</v>
      </c>
      <c r="D69" s="186"/>
      <c r="E69" s="194"/>
      <c r="F69" s="196"/>
      <c r="G69" s="186"/>
      <c r="H69" s="194"/>
      <c r="I69" s="195"/>
      <c r="J69" s="186"/>
      <c r="K69" s="194"/>
      <c r="L69" s="196"/>
      <c r="M69" s="186"/>
      <c r="N69" s="194"/>
      <c r="O69" s="195"/>
      <c r="P69" s="186">
        <v>1011</v>
      </c>
      <c r="Q69" s="194" t="s">
        <v>707</v>
      </c>
      <c r="R69" s="195">
        <v>1060</v>
      </c>
      <c r="S69" s="186"/>
      <c r="T69" s="194"/>
      <c r="U69" s="195"/>
      <c r="V69" s="197"/>
      <c r="W69" s="194"/>
      <c r="X69" s="198"/>
      <c r="Y69" s="206"/>
      <c r="Z69" s="203"/>
      <c r="AA69" s="203"/>
      <c r="AB69" s="203"/>
      <c r="AC69" s="203"/>
      <c r="AD69" s="203"/>
      <c r="AE69" s="203"/>
      <c r="AF69" s="203"/>
      <c r="AG69">
        <f t="shared" si="11"/>
        <v>0</v>
      </c>
      <c r="AI69">
        <f t="shared" si="12"/>
        <v>50</v>
      </c>
      <c r="AN69">
        <f t="shared" si="13"/>
        <v>50</v>
      </c>
      <c r="AP69" s="186" t="s">
        <v>515</v>
      </c>
      <c r="AU69">
        <f t="shared" si="16"/>
        <v>50</v>
      </c>
      <c r="AV69">
        <f t="shared" si="17"/>
      </c>
      <c r="AW69" t="s">
        <v>515</v>
      </c>
      <c r="BG69" s="186" t="s">
        <v>541</v>
      </c>
      <c r="BH69" s="187">
        <v>430067</v>
      </c>
      <c r="BI69" s="188">
        <v>68</v>
      </c>
      <c r="BJ69" s="186">
        <v>1716</v>
      </c>
      <c r="BK69" s="195">
        <v>1740</v>
      </c>
      <c r="BL69" s="186"/>
      <c r="BM69" s="195"/>
      <c r="BN69" s="186"/>
      <c r="BO69" s="195"/>
      <c r="BP69" s="186">
        <v>1001</v>
      </c>
      <c r="BQ69" s="196">
        <v>1010</v>
      </c>
      <c r="BR69" s="186"/>
      <c r="BS69" s="195"/>
      <c r="BW69">
        <v>1011</v>
      </c>
      <c r="BX69">
        <f t="shared" si="18"/>
      </c>
      <c r="BY69">
        <v>1060</v>
      </c>
    </row>
    <row r="70" spans="1:77" ht="13.5">
      <c r="A70" s="208" t="s">
        <v>520</v>
      </c>
      <c r="B70" s="187">
        <v>430069</v>
      </c>
      <c r="C70" s="188">
        <v>70</v>
      </c>
      <c r="D70" s="186">
        <v>1741</v>
      </c>
      <c r="E70" s="194" t="s">
        <v>707</v>
      </c>
      <c r="F70" s="196">
        <v>1780</v>
      </c>
      <c r="G70" s="186"/>
      <c r="H70" s="194"/>
      <c r="I70" s="195"/>
      <c r="J70" s="186"/>
      <c r="K70" s="194"/>
      <c r="L70" s="196"/>
      <c r="M70" s="186"/>
      <c r="N70" s="194"/>
      <c r="O70" s="195"/>
      <c r="P70" s="186">
        <v>1061</v>
      </c>
      <c r="Q70" s="194" t="s">
        <v>707</v>
      </c>
      <c r="R70" s="195">
        <v>1100</v>
      </c>
      <c r="S70" s="186"/>
      <c r="T70" s="194"/>
      <c r="U70" s="195"/>
      <c r="V70" s="197"/>
      <c r="W70" s="194"/>
      <c r="X70" s="198"/>
      <c r="Y70" s="206"/>
      <c r="AB70">
        <f t="shared" si="10"/>
        <v>1</v>
      </c>
      <c r="AG70">
        <f t="shared" si="11"/>
        <v>1</v>
      </c>
      <c r="AI70">
        <f t="shared" si="12"/>
        <v>40</v>
      </c>
      <c r="AN70">
        <f t="shared" si="13"/>
        <v>40</v>
      </c>
      <c r="AP70" s="186" t="s">
        <v>520</v>
      </c>
      <c r="AQ70">
        <f t="shared" si="14"/>
        <v>1</v>
      </c>
      <c r="AR70" t="s">
        <v>814</v>
      </c>
      <c r="AS70">
        <f t="shared" si="15"/>
        <v>40</v>
      </c>
      <c r="AU70">
        <f t="shared" si="16"/>
        <v>40</v>
      </c>
      <c r="AV70">
        <f t="shared" si="17"/>
      </c>
      <c r="AW70" t="s">
        <v>520</v>
      </c>
      <c r="BG70" s="186" t="s">
        <v>515</v>
      </c>
      <c r="BH70" s="187">
        <v>430068</v>
      </c>
      <c r="BI70" s="188">
        <v>69</v>
      </c>
      <c r="BJ70" s="186"/>
      <c r="BK70" s="195"/>
      <c r="BL70" s="186"/>
      <c r="BM70" s="195"/>
      <c r="BN70" s="186"/>
      <c r="BO70" s="195"/>
      <c r="BP70" s="186">
        <v>1011</v>
      </c>
      <c r="BQ70" s="196">
        <v>1060</v>
      </c>
      <c r="BR70" s="186"/>
      <c r="BS70" s="195"/>
      <c r="BW70">
        <v>1061</v>
      </c>
      <c r="BX70">
        <f t="shared" si="18"/>
      </c>
      <c r="BY70">
        <v>1100</v>
      </c>
    </row>
    <row r="71" spans="1:77" ht="13.5">
      <c r="A71" s="208" t="s">
        <v>179</v>
      </c>
      <c r="B71" s="187">
        <v>430070</v>
      </c>
      <c r="C71" s="188">
        <v>71</v>
      </c>
      <c r="D71" s="186">
        <v>1781</v>
      </c>
      <c r="E71" s="194" t="s">
        <v>707</v>
      </c>
      <c r="F71" s="196">
        <v>1795</v>
      </c>
      <c r="G71" s="186"/>
      <c r="H71" s="194"/>
      <c r="I71" s="195"/>
      <c r="J71" s="186"/>
      <c r="K71" s="194"/>
      <c r="L71" s="196"/>
      <c r="M71" s="186"/>
      <c r="N71" s="194"/>
      <c r="O71" s="195"/>
      <c r="P71" s="186">
        <v>1101</v>
      </c>
      <c r="Q71" s="194" t="s">
        <v>707</v>
      </c>
      <c r="R71" s="195">
        <v>1120</v>
      </c>
      <c r="S71" s="186"/>
      <c r="T71" s="194"/>
      <c r="U71" s="195"/>
      <c r="V71" s="197"/>
      <c r="W71" s="194"/>
      <c r="X71" s="198"/>
      <c r="Y71" s="206"/>
      <c r="AB71">
        <f t="shared" si="10"/>
        <v>1</v>
      </c>
      <c r="AG71">
        <f t="shared" si="11"/>
        <v>1</v>
      </c>
      <c r="AI71">
        <f t="shared" si="12"/>
        <v>20</v>
      </c>
      <c r="AK71">
        <f>U71-S71+1</f>
        <v>1</v>
      </c>
      <c r="AN71">
        <f t="shared" si="13"/>
        <v>21</v>
      </c>
      <c r="AP71" s="186" t="s">
        <v>179</v>
      </c>
      <c r="AQ71">
        <f t="shared" si="14"/>
        <v>1</v>
      </c>
      <c r="AR71" t="s">
        <v>815</v>
      </c>
      <c r="AS71">
        <f t="shared" si="15"/>
        <v>15</v>
      </c>
      <c r="AU71">
        <f t="shared" si="16"/>
        <v>21</v>
      </c>
      <c r="AV71">
        <f t="shared" si="17"/>
      </c>
      <c r="AW71" t="s">
        <v>179</v>
      </c>
      <c r="BG71" s="186" t="s">
        <v>520</v>
      </c>
      <c r="BH71" s="187">
        <v>430069</v>
      </c>
      <c r="BI71" s="188">
        <v>70</v>
      </c>
      <c r="BJ71" s="186">
        <v>1741</v>
      </c>
      <c r="BK71" s="195">
        <v>1780</v>
      </c>
      <c r="BL71" s="186"/>
      <c r="BM71" s="195"/>
      <c r="BN71" s="186"/>
      <c r="BO71" s="195"/>
      <c r="BP71" s="186">
        <v>1061</v>
      </c>
      <c r="BQ71" s="196">
        <v>1100</v>
      </c>
      <c r="BR71" s="186"/>
      <c r="BS71" s="195"/>
      <c r="BW71">
        <v>1101</v>
      </c>
      <c r="BX71">
        <f t="shared" si="18"/>
      </c>
      <c r="BY71">
        <v>1120</v>
      </c>
    </row>
    <row r="72" spans="1:77" ht="13.5">
      <c r="A72" s="208" t="s">
        <v>175</v>
      </c>
      <c r="B72" s="187">
        <v>430071</v>
      </c>
      <c r="C72" s="188">
        <v>72</v>
      </c>
      <c r="D72" s="186"/>
      <c r="E72" s="194"/>
      <c r="F72" s="196"/>
      <c r="G72" s="186"/>
      <c r="H72" s="194"/>
      <c r="I72" s="195"/>
      <c r="J72" s="186"/>
      <c r="K72" s="194"/>
      <c r="L72" s="196"/>
      <c r="M72" s="186"/>
      <c r="N72" s="194"/>
      <c r="O72" s="195"/>
      <c r="P72" s="186">
        <v>1121</v>
      </c>
      <c r="Q72" s="194" t="s">
        <v>707</v>
      </c>
      <c r="R72" s="195">
        <v>1135</v>
      </c>
      <c r="S72" s="186"/>
      <c r="T72" s="194"/>
      <c r="U72" s="195"/>
      <c r="V72" s="197"/>
      <c r="W72" s="194"/>
      <c r="X72" s="198"/>
      <c r="Y72" s="206"/>
      <c r="Z72" s="203"/>
      <c r="AA72" s="203"/>
      <c r="AB72" s="203"/>
      <c r="AC72" s="203"/>
      <c r="AD72" s="203"/>
      <c r="AE72" s="203"/>
      <c r="AF72" s="203"/>
      <c r="AG72">
        <f t="shared" si="11"/>
        <v>0</v>
      </c>
      <c r="AI72">
        <f t="shared" si="12"/>
        <v>15</v>
      </c>
      <c r="AK72">
        <f>U72-S72+1</f>
        <v>1</v>
      </c>
      <c r="AN72">
        <f t="shared" si="13"/>
        <v>16</v>
      </c>
      <c r="AP72" s="186" t="s">
        <v>175</v>
      </c>
      <c r="AU72">
        <f t="shared" si="16"/>
        <v>16</v>
      </c>
      <c r="AV72">
        <f t="shared" si="17"/>
      </c>
      <c r="AW72" t="s">
        <v>175</v>
      </c>
      <c r="BG72" s="186" t="s">
        <v>179</v>
      </c>
      <c r="BH72" s="187">
        <v>430070</v>
      </c>
      <c r="BI72" s="188">
        <v>71</v>
      </c>
      <c r="BJ72" s="186">
        <v>1781</v>
      </c>
      <c r="BK72" s="195">
        <v>1795</v>
      </c>
      <c r="BL72" s="186"/>
      <c r="BM72" s="195"/>
      <c r="BN72" s="186"/>
      <c r="BO72" s="195"/>
      <c r="BP72" s="186">
        <v>1101</v>
      </c>
      <c r="BQ72" s="196">
        <v>1120</v>
      </c>
      <c r="BR72" s="186"/>
      <c r="BS72" s="195"/>
      <c r="BW72">
        <v>1121</v>
      </c>
      <c r="BX72">
        <f t="shared" si="18"/>
      </c>
      <c r="BY72">
        <v>1135</v>
      </c>
    </row>
    <row r="73" spans="1:77" ht="13.5">
      <c r="A73" s="208" t="s">
        <v>177</v>
      </c>
      <c r="B73" s="187">
        <v>430072</v>
      </c>
      <c r="C73" s="188">
        <v>73</v>
      </c>
      <c r="D73" s="186">
        <v>1796</v>
      </c>
      <c r="E73" s="194" t="s">
        <v>707</v>
      </c>
      <c r="F73" s="196">
        <v>1825</v>
      </c>
      <c r="G73" s="186"/>
      <c r="H73" s="194"/>
      <c r="I73" s="195"/>
      <c r="J73" s="186"/>
      <c r="K73" s="194"/>
      <c r="L73" s="196"/>
      <c r="M73" s="186"/>
      <c r="N73" s="194"/>
      <c r="O73" s="195"/>
      <c r="P73" s="186">
        <v>1136</v>
      </c>
      <c r="Q73" s="194" t="s">
        <v>707</v>
      </c>
      <c r="R73" s="195">
        <v>1155</v>
      </c>
      <c r="S73" s="186"/>
      <c r="T73" s="194"/>
      <c r="U73" s="195"/>
      <c r="V73" s="197"/>
      <c r="W73" s="194"/>
      <c r="X73" s="198"/>
      <c r="Y73" s="206"/>
      <c r="AB73">
        <f t="shared" si="10"/>
        <v>1</v>
      </c>
      <c r="AG73">
        <f t="shared" si="11"/>
        <v>1</v>
      </c>
      <c r="AI73">
        <f t="shared" si="12"/>
        <v>20</v>
      </c>
      <c r="AN73">
        <f t="shared" si="13"/>
        <v>20</v>
      </c>
      <c r="AP73" s="186" t="s">
        <v>177</v>
      </c>
      <c r="AQ73">
        <f t="shared" si="14"/>
        <v>1</v>
      </c>
      <c r="AR73" t="s">
        <v>816</v>
      </c>
      <c r="AS73">
        <f t="shared" si="15"/>
        <v>30</v>
      </c>
      <c r="AU73">
        <f t="shared" si="16"/>
        <v>20</v>
      </c>
      <c r="AV73">
        <f t="shared" si="17"/>
      </c>
      <c r="AW73" t="s">
        <v>177</v>
      </c>
      <c r="BG73" s="186" t="s">
        <v>175</v>
      </c>
      <c r="BH73" s="187">
        <v>430071</v>
      </c>
      <c r="BI73" s="188">
        <v>72</v>
      </c>
      <c r="BJ73" s="186"/>
      <c r="BK73" s="195"/>
      <c r="BL73" s="186"/>
      <c r="BM73" s="195"/>
      <c r="BN73" s="186"/>
      <c r="BO73" s="195"/>
      <c r="BP73" s="186">
        <v>1121</v>
      </c>
      <c r="BQ73" s="196">
        <v>1135</v>
      </c>
      <c r="BR73" s="186"/>
      <c r="BS73" s="195"/>
      <c r="BW73">
        <v>1136</v>
      </c>
      <c r="BX73">
        <f t="shared" si="18"/>
      </c>
      <c r="BY73">
        <v>1155</v>
      </c>
    </row>
    <row r="74" spans="1:77" ht="13.5">
      <c r="A74" s="208" t="s">
        <v>67</v>
      </c>
      <c r="B74" s="187">
        <v>430073</v>
      </c>
      <c r="C74" s="188">
        <v>74</v>
      </c>
      <c r="D74" s="186"/>
      <c r="E74" s="194"/>
      <c r="F74" s="196"/>
      <c r="G74" s="186"/>
      <c r="H74" s="194"/>
      <c r="I74" s="195"/>
      <c r="J74" s="186"/>
      <c r="K74" s="194"/>
      <c r="L74" s="196"/>
      <c r="M74" s="186"/>
      <c r="N74" s="194"/>
      <c r="O74" s="195"/>
      <c r="P74" s="186">
        <v>1156</v>
      </c>
      <c r="Q74" s="194" t="s">
        <v>707</v>
      </c>
      <c r="R74" s="195">
        <v>1175</v>
      </c>
      <c r="S74" s="186">
        <v>1276</v>
      </c>
      <c r="T74" s="194" t="s">
        <v>847</v>
      </c>
      <c r="U74" s="195">
        <v>1280</v>
      </c>
      <c r="V74" s="197"/>
      <c r="W74" s="194"/>
      <c r="X74" s="198"/>
      <c r="Y74" s="206"/>
      <c r="Z74" s="203"/>
      <c r="AA74" s="203"/>
      <c r="AB74" s="203"/>
      <c r="AC74" s="203"/>
      <c r="AD74" s="203"/>
      <c r="AE74" s="203"/>
      <c r="AF74" s="203"/>
      <c r="AG74">
        <f t="shared" si="11"/>
        <v>0</v>
      </c>
      <c r="AI74">
        <f t="shared" si="12"/>
        <v>20</v>
      </c>
      <c r="AN74">
        <f t="shared" si="13"/>
        <v>20</v>
      </c>
      <c r="AP74" s="186" t="s">
        <v>67</v>
      </c>
      <c r="AU74">
        <f t="shared" si="16"/>
        <v>20</v>
      </c>
      <c r="AV74">
        <f t="shared" si="17"/>
      </c>
      <c r="AW74" t="s">
        <v>67</v>
      </c>
      <c r="BG74" s="186" t="s">
        <v>177</v>
      </c>
      <c r="BH74" s="187">
        <v>430072</v>
      </c>
      <c r="BI74" s="188">
        <v>73</v>
      </c>
      <c r="BJ74" s="186">
        <v>1796</v>
      </c>
      <c r="BK74" s="195">
        <v>1825</v>
      </c>
      <c r="BL74" s="186"/>
      <c r="BM74" s="195"/>
      <c r="BN74" s="186"/>
      <c r="BO74" s="195"/>
      <c r="BP74" s="186">
        <v>1136</v>
      </c>
      <c r="BQ74" s="196">
        <v>1155</v>
      </c>
      <c r="BR74" s="186"/>
      <c r="BS74" s="195"/>
      <c r="BW74">
        <v>1156</v>
      </c>
      <c r="BX74">
        <f t="shared" si="18"/>
      </c>
      <c r="BY74">
        <v>1175</v>
      </c>
    </row>
    <row r="75" spans="1:77" ht="13.5">
      <c r="A75" s="208" t="s">
        <v>178</v>
      </c>
      <c r="B75" s="187">
        <v>430074</v>
      </c>
      <c r="C75" s="188">
        <v>75</v>
      </c>
      <c r="D75" s="186">
        <v>1826</v>
      </c>
      <c r="E75" s="194" t="s">
        <v>707</v>
      </c>
      <c r="F75" s="196">
        <v>1835</v>
      </c>
      <c r="G75" s="186"/>
      <c r="H75" s="194"/>
      <c r="I75" s="195"/>
      <c r="J75" s="186"/>
      <c r="K75" s="194"/>
      <c r="L75" s="196"/>
      <c r="M75" s="186"/>
      <c r="N75" s="194"/>
      <c r="O75" s="195"/>
      <c r="P75" s="186">
        <v>1176</v>
      </c>
      <c r="Q75" s="194" t="s">
        <v>707</v>
      </c>
      <c r="R75" s="195">
        <v>1190</v>
      </c>
      <c r="S75" s="186"/>
      <c r="T75" s="194"/>
      <c r="U75" s="195"/>
      <c r="V75" s="197"/>
      <c r="W75" s="194"/>
      <c r="X75" s="198"/>
      <c r="Y75" s="206"/>
      <c r="AG75">
        <f t="shared" si="11"/>
        <v>0</v>
      </c>
      <c r="AI75">
        <f t="shared" si="12"/>
        <v>15</v>
      </c>
      <c r="AN75">
        <f t="shared" si="13"/>
        <v>15</v>
      </c>
      <c r="AP75" s="186" t="s">
        <v>178</v>
      </c>
      <c r="AQ75">
        <f t="shared" si="14"/>
        <v>0</v>
      </c>
      <c r="AR75" t="s">
        <v>817</v>
      </c>
      <c r="AS75">
        <f t="shared" si="15"/>
        <v>10</v>
      </c>
      <c r="AU75">
        <f t="shared" si="16"/>
        <v>15</v>
      </c>
      <c r="AV75">
        <f t="shared" si="17"/>
      </c>
      <c r="AW75" t="s">
        <v>178</v>
      </c>
      <c r="BG75" s="186" t="s">
        <v>67</v>
      </c>
      <c r="BH75" s="187">
        <v>430073</v>
      </c>
      <c r="BI75" s="188">
        <v>74</v>
      </c>
      <c r="BJ75" s="186"/>
      <c r="BK75" s="195"/>
      <c r="BL75" s="186"/>
      <c r="BM75" s="195"/>
      <c r="BN75" s="186"/>
      <c r="BO75" s="195"/>
      <c r="BP75" s="186">
        <v>1156</v>
      </c>
      <c r="BQ75" s="196">
        <v>1175</v>
      </c>
      <c r="BR75" s="186">
        <v>1276</v>
      </c>
      <c r="BS75" s="195">
        <v>1280</v>
      </c>
      <c r="BW75">
        <v>1176</v>
      </c>
      <c r="BX75">
        <f t="shared" si="18"/>
      </c>
      <c r="BY75">
        <v>1190</v>
      </c>
    </row>
    <row r="76" spans="1:77" ht="13.5">
      <c r="A76" s="208" t="s">
        <v>80</v>
      </c>
      <c r="B76" s="187">
        <v>430075</v>
      </c>
      <c r="C76" s="188">
        <v>76</v>
      </c>
      <c r="D76" s="186"/>
      <c r="E76" s="194"/>
      <c r="F76" s="196"/>
      <c r="G76" s="186"/>
      <c r="H76" s="194"/>
      <c r="I76" s="195"/>
      <c r="J76" s="186"/>
      <c r="K76" s="194"/>
      <c r="L76" s="196"/>
      <c r="M76" s="186"/>
      <c r="N76" s="194"/>
      <c r="O76" s="195"/>
      <c r="P76" s="186">
        <v>1191</v>
      </c>
      <c r="Q76" s="194" t="s">
        <v>707</v>
      </c>
      <c r="R76" s="195">
        <v>1195</v>
      </c>
      <c r="S76" s="186"/>
      <c r="T76" s="194"/>
      <c r="U76" s="195"/>
      <c r="V76" s="197"/>
      <c r="W76" s="194"/>
      <c r="X76" s="198"/>
      <c r="Y76" s="206"/>
      <c r="Z76" s="203"/>
      <c r="AA76" s="203"/>
      <c r="AB76" s="203"/>
      <c r="AC76" s="203"/>
      <c r="AD76" s="203"/>
      <c r="AE76" s="203"/>
      <c r="AF76" s="203"/>
      <c r="AG76">
        <f t="shared" si="11"/>
        <v>0</v>
      </c>
      <c r="AI76">
        <f t="shared" si="12"/>
        <v>5</v>
      </c>
      <c r="AN76">
        <f t="shared" si="13"/>
        <v>5</v>
      </c>
      <c r="AP76" s="186" t="s">
        <v>80</v>
      </c>
      <c r="AU76">
        <f t="shared" si="16"/>
        <v>5</v>
      </c>
      <c r="AV76">
        <f t="shared" si="17"/>
      </c>
      <c r="AW76" t="s">
        <v>80</v>
      </c>
      <c r="BG76" s="186" t="s">
        <v>178</v>
      </c>
      <c r="BH76" s="187">
        <v>430074</v>
      </c>
      <c r="BI76" s="188">
        <v>75</v>
      </c>
      <c r="BJ76" s="186">
        <v>1826</v>
      </c>
      <c r="BK76" s="195">
        <v>1835</v>
      </c>
      <c r="BL76" s="186"/>
      <c r="BM76" s="195"/>
      <c r="BN76" s="186"/>
      <c r="BO76" s="195"/>
      <c r="BP76" s="186">
        <v>1176</v>
      </c>
      <c r="BQ76" s="196">
        <v>1190</v>
      </c>
      <c r="BR76" s="186"/>
      <c r="BS76" s="195"/>
      <c r="BW76">
        <v>1191</v>
      </c>
      <c r="BX76">
        <f t="shared" si="18"/>
      </c>
      <c r="BY76">
        <v>1195</v>
      </c>
    </row>
    <row r="77" spans="1:77" ht="13.5">
      <c r="A77" s="208" t="s">
        <v>181</v>
      </c>
      <c r="B77" s="187">
        <v>430076</v>
      </c>
      <c r="C77" s="188">
        <v>77</v>
      </c>
      <c r="D77" s="186">
        <v>1836</v>
      </c>
      <c r="E77" s="194" t="s">
        <v>707</v>
      </c>
      <c r="F77" s="196">
        <v>1860</v>
      </c>
      <c r="G77" s="186"/>
      <c r="H77" s="194"/>
      <c r="I77" s="195"/>
      <c r="J77" s="186"/>
      <c r="K77" s="194"/>
      <c r="L77" s="196"/>
      <c r="M77" s="186"/>
      <c r="N77" s="194"/>
      <c r="O77" s="195"/>
      <c r="P77" s="186">
        <v>1196</v>
      </c>
      <c r="Q77" s="194" t="s">
        <v>707</v>
      </c>
      <c r="R77" s="195">
        <v>1205</v>
      </c>
      <c r="S77" s="186"/>
      <c r="T77" s="194"/>
      <c r="U77" s="195"/>
      <c r="V77" s="197"/>
      <c r="W77" s="194"/>
      <c r="X77" s="198"/>
      <c r="Y77" s="206"/>
      <c r="AB77">
        <f t="shared" si="10"/>
        <v>1</v>
      </c>
      <c r="AG77">
        <f t="shared" si="11"/>
        <v>1</v>
      </c>
      <c r="AI77">
        <f t="shared" si="12"/>
        <v>10</v>
      </c>
      <c r="AN77">
        <f t="shared" si="13"/>
        <v>10</v>
      </c>
      <c r="AP77" s="186" t="s">
        <v>181</v>
      </c>
      <c r="AQ77">
        <f t="shared" si="14"/>
        <v>1</v>
      </c>
      <c r="AR77" t="s">
        <v>818</v>
      </c>
      <c r="AS77">
        <f t="shared" si="15"/>
        <v>25</v>
      </c>
      <c r="AU77">
        <f t="shared" si="16"/>
        <v>10</v>
      </c>
      <c r="AV77">
        <f t="shared" si="17"/>
      </c>
      <c r="AW77" t="s">
        <v>181</v>
      </c>
      <c r="BG77" s="186" t="s">
        <v>80</v>
      </c>
      <c r="BH77" s="187">
        <v>430075</v>
      </c>
      <c r="BI77" s="188">
        <v>76</v>
      </c>
      <c r="BJ77" s="186"/>
      <c r="BK77" s="195"/>
      <c r="BL77" s="186"/>
      <c r="BM77" s="195"/>
      <c r="BN77" s="186"/>
      <c r="BO77" s="195"/>
      <c r="BP77" s="186">
        <v>1191</v>
      </c>
      <c r="BQ77" s="196">
        <v>1195</v>
      </c>
      <c r="BR77" s="186"/>
      <c r="BS77" s="195"/>
      <c r="BW77">
        <v>1196</v>
      </c>
      <c r="BX77">
        <f t="shared" si="18"/>
      </c>
      <c r="BY77">
        <v>1205</v>
      </c>
    </row>
    <row r="78" spans="1:77" ht="13.5">
      <c r="A78" s="208" t="s">
        <v>182</v>
      </c>
      <c r="B78" s="187">
        <v>430077</v>
      </c>
      <c r="C78" s="188">
        <v>78</v>
      </c>
      <c r="D78" s="186">
        <v>1861</v>
      </c>
      <c r="E78" s="194" t="s">
        <v>707</v>
      </c>
      <c r="F78" s="196">
        <v>1875</v>
      </c>
      <c r="G78" s="186"/>
      <c r="H78" s="194"/>
      <c r="I78" s="195"/>
      <c r="J78" s="186"/>
      <c r="K78" s="194"/>
      <c r="L78" s="196"/>
      <c r="M78" s="186"/>
      <c r="N78" s="194"/>
      <c r="O78" s="195"/>
      <c r="P78" s="186">
        <v>1206</v>
      </c>
      <c r="Q78" s="194" t="s">
        <v>707</v>
      </c>
      <c r="R78" s="195">
        <v>1210</v>
      </c>
      <c r="S78" s="186"/>
      <c r="T78" s="194"/>
      <c r="U78" s="195"/>
      <c r="V78" s="197"/>
      <c r="W78" s="194"/>
      <c r="X78" s="198"/>
      <c r="Y78" s="206"/>
      <c r="AB78">
        <f t="shared" si="10"/>
        <v>1</v>
      </c>
      <c r="AG78">
        <f t="shared" si="11"/>
        <v>1</v>
      </c>
      <c r="AI78">
        <f t="shared" si="12"/>
        <v>5</v>
      </c>
      <c r="AN78">
        <f t="shared" si="13"/>
        <v>5</v>
      </c>
      <c r="AP78" s="186" t="s">
        <v>182</v>
      </c>
      <c r="AQ78">
        <f t="shared" si="14"/>
        <v>1</v>
      </c>
      <c r="AR78" t="s">
        <v>819</v>
      </c>
      <c r="AS78">
        <f t="shared" si="15"/>
        <v>15</v>
      </c>
      <c r="AU78">
        <f t="shared" si="16"/>
        <v>5</v>
      </c>
      <c r="AV78">
        <f t="shared" si="17"/>
      </c>
      <c r="AW78" t="s">
        <v>182</v>
      </c>
      <c r="BG78" s="186" t="s">
        <v>181</v>
      </c>
      <c r="BH78" s="187">
        <v>430076</v>
      </c>
      <c r="BI78" s="188">
        <v>77</v>
      </c>
      <c r="BJ78" s="186">
        <v>1836</v>
      </c>
      <c r="BK78" s="195">
        <v>1860</v>
      </c>
      <c r="BL78" s="186"/>
      <c r="BM78" s="195"/>
      <c r="BN78" s="186"/>
      <c r="BO78" s="195"/>
      <c r="BP78" s="186">
        <v>1196</v>
      </c>
      <c r="BQ78" s="196">
        <v>1205</v>
      </c>
      <c r="BR78" s="186"/>
      <c r="BS78" s="195"/>
      <c r="BW78">
        <v>1206</v>
      </c>
      <c r="BX78">
        <f t="shared" si="18"/>
      </c>
      <c r="BY78">
        <v>1210</v>
      </c>
    </row>
    <row r="79" spans="1:77" ht="13.5">
      <c r="A79" s="208" t="s">
        <v>542</v>
      </c>
      <c r="B79" s="187">
        <v>430078</v>
      </c>
      <c r="C79" s="188">
        <v>79</v>
      </c>
      <c r="D79" s="186">
        <v>1876</v>
      </c>
      <c r="E79" s="194" t="s">
        <v>707</v>
      </c>
      <c r="F79" s="196">
        <v>1885</v>
      </c>
      <c r="G79" s="186"/>
      <c r="H79" s="194"/>
      <c r="I79" s="195"/>
      <c r="J79" s="186"/>
      <c r="K79" s="194"/>
      <c r="L79" s="196"/>
      <c r="M79" s="186"/>
      <c r="N79" s="194"/>
      <c r="O79" s="195"/>
      <c r="P79" s="186">
        <v>1211</v>
      </c>
      <c r="Q79" s="194" t="s">
        <v>707</v>
      </c>
      <c r="R79" s="195">
        <v>1225</v>
      </c>
      <c r="S79" s="186">
        <v>1281</v>
      </c>
      <c r="T79" s="194" t="s">
        <v>847</v>
      </c>
      <c r="U79" s="195">
        <v>1290</v>
      </c>
      <c r="V79" s="197"/>
      <c r="W79" s="194"/>
      <c r="X79" s="198"/>
      <c r="Y79" s="206"/>
      <c r="AG79">
        <f t="shared" si="11"/>
        <v>0</v>
      </c>
      <c r="AI79">
        <f t="shared" si="12"/>
        <v>15</v>
      </c>
      <c r="AN79">
        <f t="shared" si="13"/>
        <v>15</v>
      </c>
      <c r="AP79" s="186" t="s">
        <v>542</v>
      </c>
      <c r="AQ79">
        <f t="shared" si="14"/>
        <v>0</v>
      </c>
      <c r="AR79" t="s">
        <v>820</v>
      </c>
      <c r="AS79">
        <f t="shared" si="15"/>
        <v>10</v>
      </c>
      <c r="AU79">
        <f t="shared" si="16"/>
        <v>15</v>
      </c>
      <c r="AV79">
        <f t="shared" si="17"/>
      </c>
      <c r="AW79" t="s">
        <v>542</v>
      </c>
      <c r="BG79" s="186" t="s">
        <v>182</v>
      </c>
      <c r="BH79" s="187">
        <v>430077</v>
      </c>
      <c r="BI79" s="188">
        <v>78</v>
      </c>
      <c r="BJ79" s="186">
        <v>1861</v>
      </c>
      <c r="BK79" s="195">
        <v>1875</v>
      </c>
      <c r="BL79" s="186"/>
      <c r="BM79" s="195"/>
      <c r="BN79" s="186"/>
      <c r="BO79" s="195"/>
      <c r="BP79" s="186">
        <v>1206</v>
      </c>
      <c r="BQ79" s="196">
        <v>1210</v>
      </c>
      <c r="BR79" s="186"/>
      <c r="BS79" s="195"/>
      <c r="BW79">
        <v>1211</v>
      </c>
      <c r="BX79">
        <f t="shared" si="18"/>
      </c>
      <c r="BY79">
        <v>1225</v>
      </c>
    </row>
    <row r="80" spans="1:77" ht="13.5">
      <c r="A80" s="208" t="s">
        <v>687</v>
      </c>
      <c r="B80" s="187">
        <v>430079</v>
      </c>
      <c r="C80" s="188">
        <v>80</v>
      </c>
      <c r="D80" s="186">
        <v>1886</v>
      </c>
      <c r="E80" s="194" t="s">
        <v>707</v>
      </c>
      <c r="F80" s="196">
        <v>1910</v>
      </c>
      <c r="G80" s="186"/>
      <c r="H80" s="194"/>
      <c r="I80" s="195"/>
      <c r="J80" s="186"/>
      <c r="K80" s="194"/>
      <c r="L80" s="196"/>
      <c r="M80" s="186"/>
      <c r="N80" s="194"/>
      <c r="O80" s="195"/>
      <c r="P80" s="186">
        <v>1226</v>
      </c>
      <c r="Q80" s="194" t="s">
        <v>707</v>
      </c>
      <c r="R80" s="195">
        <v>1230</v>
      </c>
      <c r="S80" s="186"/>
      <c r="T80" s="194"/>
      <c r="U80" s="195"/>
      <c r="V80" s="197"/>
      <c r="W80" s="194"/>
      <c r="X80" s="198"/>
      <c r="Y80" s="206"/>
      <c r="AB80">
        <f t="shared" si="10"/>
        <v>1</v>
      </c>
      <c r="AD80">
        <f>L80-J80+1</f>
        <v>1</v>
      </c>
      <c r="AG80">
        <f t="shared" si="11"/>
        <v>2</v>
      </c>
      <c r="AI80">
        <f t="shared" si="12"/>
        <v>5</v>
      </c>
      <c r="AN80">
        <f t="shared" si="13"/>
        <v>5</v>
      </c>
      <c r="AP80" s="186" t="s">
        <v>687</v>
      </c>
      <c r="AQ80">
        <f t="shared" si="14"/>
        <v>2</v>
      </c>
      <c r="AR80" t="s">
        <v>821</v>
      </c>
      <c r="AS80">
        <f t="shared" si="15"/>
        <v>25</v>
      </c>
      <c r="AU80">
        <f t="shared" si="16"/>
        <v>5</v>
      </c>
      <c r="AV80">
        <f t="shared" si="17"/>
      </c>
      <c r="AW80" t="s">
        <v>687</v>
      </c>
      <c r="BG80" s="186" t="s">
        <v>542</v>
      </c>
      <c r="BH80" s="187">
        <v>430078</v>
      </c>
      <c r="BI80" s="188">
        <v>79</v>
      </c>
      <c r="BJ80" s="186">
        <v>1876</v>
      </c>
      <c r="BK80" s="195">
        <v>1885</v>
      </c>
      <c r="BL80" s="186"/>
      <c r="BM80" s="195"/>
      <c r="BN80" s="186"/>
      <c r="BO80" s="195"/>
      <c r="BP80" s="186">
        <v>1211</v>
      </c>
      <c r="BQ80" s="196">
        <v>1225</v>
      </c>
      <c r="BR80" s="186">
        <v>1281</v>
      </c>
      <c r="BS80" s="195">
        <v>1290</v>
      </c>
      <c r="BW80">
        <v>1226</v>
      </c>
      <c r="BX80">
        <f t="shared" si="18"/>
      </c>
      <c r="BY80">
        <v>1230</v>
      </c>
    </row>
    <row r="81" spans="1:77" ht="13.5">
      <c r="A81" s="208" t="s">
        <v>688</v>
      </c>
      <c r="B81" s="187">
        <v>430080</v>
      </c>
      <c r="C81" s="188">
        <v>81</v>
      </c>
      <c r="D81" s="186">
        <v>1911</v>
      </c>
      <c r="E81" s="194" t="s">
        <v>707</v>
      </c>
      <c r="F81" s="196">
        <v>1935</v>
      </c>
      <c r="G81" s="186"/>
      <c r="H81" s="194"/>
      <c r="I81" s="195"/>
      <c r="J81" s="186"/>
      <c r="K81" s="194"/>
      <c r="L81" s="196"/>
      <c r="M81" s="186"/>
      <c r="N81" s="194"/>
      <c r="O81" s="195"/>
      <c r="P81" s="186">
        <v>1231</v>
      </c>
      <c r="Q81" s="194" t="s">
        <v>707</v>
      </c>
      <c r="R81" s="195">
        <v>1240</v>
      </c>
      <c r="S81" s="186"/>
      <c r="T81" s="194"/>
      <c r="U81" s="195"/>
      <c r="V81" s="197"/>
      <c r="W81" s="194"/>
      <c r="X81" s="198"/>
      <c r="Y81" s="206"/>
      <c r="AB81">
        <f t="shared" si="10"/>
        <v>1</v>
      </c>
      <c r="AG81">
        <f t="shared" si="11"/>
        <v>1</v>
      </c>
      <c r="AI81">
        <f t="shared" si="12"/>
        <v>10</v>
      </c>
      <c r="AN81">
        <f t="shared" si="13"/>
        <v>10</v>
      </c>
      <c r="AP81" s="186" t="s">
        <v>688</v>
      </c>
      <c r="AQ81">
        <f t="shared" si="14"/>
        <v>1</v>
      </c>
      <c r="AR81" t="s">
        <v>822</v>
      </c>
      <c r="AS81">
        <f t="shared" si="15"/>
        <v>25</v>
      </c>
      <c r="AU81">
        <f t="shared" si="16"/>
        <v>10</v>
      </c>
      <c r="AV81">
        <f t="shared" si="17"/>
      </c>
      <c r="AW81" t="s">
        <v>688</v>
      </c>
      <c r="BG81" s="186" t="s">
        <v>687</v>
      </c>
      <c r="BH81" s="187">
        <v>430079</v>
      </c>
      <c r="BI81" s="188">
        <v>80</v>
      </c>
      <c r="BJ81" s="186">
        <v>1886</v>
      </c>
      <c r="BK81" s="195">
        <v>1910</v>
      </c>
      <c r="BL81" s="186"/>
      <c r="BM81" s="195"/>
      <c r="BN81" s="186"/>
      <c r="BO81" s="195"/>
      <c r="BP81" s="186">
        <v>1226</v>
      </c>
      <c r="BQ81" s="196">
        <v>1230</v>
      </c>
      <c r="BR81" s="186"/>
      <c r="BS81" s="195"/>
      <c r="BW81">
        <v>1231</v>
      </c>
      <c r="BX81">
        <f t="shared" si="18"/>
      </c>
      <c r="BY81">
        <v>1240</v>
      </c>
    </row>
    <row r="82" spans="1:77" ht="13.5">
      <c r="A82" s="208" t="s">
        <v>827</v>
      </c>
      <c r="B82" s="187">
        <v>430081</v>
      </c>
      <c r="C82" s="188">
        <v>82</v>
      </c>
      <c r="D82" s="186">
        <v>1936</v>
      </c>
      <c r="E82" s="194" t="s">
        <v>707</v>
      </c>
      <c r="F82" s="196">
        <v>1955</v>
      </c>
      <c r="G82" s="186">
        <v>2006</v>
      </c>
      <c r="H82" s="194"/>
      <c r="I82" s="195">
        <v>2015</v>
      </c>
      <c r="J82" s="186"/>
      <c r="K82" s="194"/>
      <c r="L82" s="196"/>
      <c r="M82" s="186"/>
      <c r="N82" s="194"/>
      <c r="O82" s="195"/>
      <c r="P82" s="186">
        <v>1241</v>
      </c>
      <c r="Q82" s="194" t="s">
        <v>707</v>
      </c>
      <c r="R82" s="195">
        <v>1250</v>
      </c>
      <c r="S82" s="186"/>
      <c r="T82" s="194"/>
      <c r="U82" s="195"/>
      <c r="V82" s="197"/>
      <c r="W82" s="194"/>
      <c r="X82" s="198"/>
      <c r="Y82" s="206"/>
      <c r="AB82">
        <f t="shared" si="10"/>
        <v>10</v>
      </c>
      <c r="AG82">
        <f t="shared" si="11"/>
        <v>10</v>
      </c>
      <c r="AI82">
        <f t="shared" si="12"/>
        <v>10</v>
      </c>
      <c r="AN82">
        <f t="shared" si="13"/>
        <v>10</v>
      </c>
      <c r="AP82" s="186" t="s">
        <v>714</v>
      </c>
      <c r="AQ82">
        <f t="shared" si="14"/>
        <v>10</v>
      </c>
      <c r="AR82" t="s">
        <v>823</v>
      </c>
      <c r="AS82">
        <f t="shared" si="15"/>
        <v>30</v>
      </c>
      <c r="AU82">
        <f t="shared" si="16"/>
        <v>10</v>
      </c>
      <c r="AV82" t="str">
        <f t="shared" si="17"/>
        <v>×</v>
      </c>
      <c r="AW82" t="s">
        <v>714</v>
      </c>
      <c r="BG82" s="186" t="s">
        <v>688</v>
      </c>
      <c r="BH82" s="187">
        <v>430080</v>
      </c>
      <c r="BI82" s="188">
        <v>81</v>
      </c>
      <c r="BJ82" s="186">
        <v>1911</v>
      </c>
      <c r="BK82" s="195">
        <v>1935</v>
      </c>
      <c r="BL82" s="186"/>
      <c r="BM82" s="195"/>
      <c r="BN82" s="186"/>
      <c r="BO82" s="195"/>
      <c r="BP82" s="186">
        <v>1231</v>
      </c>
      <c r="BQ82" s="196">
        <v>1240</v>
      </c>
      <c r="BR82" s="186"/>
      <c r="BS82" s="195"/>
      <c r="BW82">
        <v>1241</v>
      </c>
      <c r="BX82">
        <f t="shared" si="18"/>
      </c>
      <c r="BY82">
        <v>1250</v>
      </c>
    </row>
    <row r="83" spans="1:77" ht="13.5">
      <c r="A83" s="208" t="s">
        <v>858</v>
      </c>
      <c r="B83" s="187">
        <v>430082</v>
      </c>
      <c r="C83" s="188">
        <v>83</v>
      </c>
      <c r="D83" s="186">
        <v>1956</v>
      </c>
      <c r="E83" s="194" t="s">
        <v>707</v>
      </c>
      <c r="F83" s="196">
        <v>1960</v>
      </c>
      <c r="G83" s="186">
        <v>2001</v>
      </c>
      <c r="H83" s="194" t="s">
        <v>707</v>
      </c>
      <c r="I83" s="195">
        <v>2005</v>
      </c>
      <c r="J83" s="186"/>
      <c r="K83" s="194"/>
      <c r="L83" s="196"/>
      <c r="M83" s="186"/>
      <c r="N83" s="194"/>
      <c r="O83" s="195"/>
      <c r="P83" s="186">
        <v>2006</v>
      </c>
      <c r="Q83" s="194" t="s">
        <v>707</v>
      </c>
      <c r="R83" s="195">
        <v>2015</v>
      </c>
      <c r="S83" s="186"/>
      <c r="T83" s="194"/>
      <c r="U83" s="195"/>
      <c r="V83" s="197"/>
      <c r="W83" s="194"/>
      <c r="X83" s="198"/>
      <c r="Y83" s="206"/>
      <c r="AG83">
        <f t="shared" si="11"/>
        <v>0</v>
      </c>
      <c r="AI83">
        <f t="shared" si="12"/>
        <v>10</v>
      </c>
      <c r="AN83">
        <f t="shared" si="13"/>
        <v>10</v>
      </c>
      <c r="AP83" s="186" t="s">
        <v>715</v>
      </c>
      <c r="AQ83">
        <f t="shared" si="14"/>
        <v>0</v>
      </c>
      <c r="AR83" t="s">
        <v>824</v>
      </c>
      <c r="AS83">
        <f t="shared" si="15"/>
        <v>5</v>
      </c>
      <c r="AU83">
        <f t="shared" si="16"/>
        <v>10</v>
      </c>
      <c r="AV83" t="str">
        <f t="shared" si="17"/>
        <v>×</v>
      </c>
      <c r="AW83" t="s">
        <v>715</v>
      </c>
      <c r="BG83" s="186" t="s">
        <v>827</v>
      </c>
      <c r="BH83" s="187">
        <v>430081</v>
      </c>
      <c r="BI83" s="188">
        <v>82</v>
      </c>
      <c r="BJ83" s="186">
        <v>1936</v>
      </c>
      <c r="BK83" s="195">
        <v>1955</v>
      </c>
      <c r="BL83" s="186"/>
      <c r="BM83" s="195"/>
      <c r="BN83" s="186"/>
      <c r="BO83" s="195"/>
      <c r="BP83" s="186">
        <v>1241</v>
      </c>
      <c r="BQ83" s="196">
        <v>1250</v>
      </c>
      <c r="BR83" s="186"/>
      <c r="BS83" s="195"/>
      <c r="BW83">
        <v>2006</v>
      </c>
      <c r="BX83">
        <f t="shared" si="18"/>
      </c>
      <c r="BY83">
        <v>2015</v>
      </c>
    </row>
    <row r="84" spans="1:77" ht="13.5">
      <c r="A84" s="208" t="s">
        <v>829</v>
      </c>
      <c r="B84" s="187">
        <v>430083</v>
      </c>
      <c r="C84" s="188">
        <v>84</v>
      </c>
      <c r="D84" s="186">
        <v>1961</v>
      </c>
      <c r="E84" s="194" t="s">
        <v>707</v>
      </c>
      <c r="F84" s="196">
        <v>1970</v>
      </c>
      <c r="G84" s="186"/>
      <c r="H84" s="194"/>
      <c r="I84" s="195"/>
      <c r="J84" s="186"/>
      <c r="K84" s="194"/>
      <c r="L84" s="196"/>
      <c r="M84" s="186"/>
      <c r="N84" s="194"/>
      <c r="O84" s="195"/>
      <c r="P84" s="186">
        <v>1251</v>
      </c>
      <c r="Q84" s="194" t="s">
        <v>707</v>
      </c>
      <c r="R84" s="195">
        <v>1255</v>
      </c>
      <c r="S84" s="186"/>
      <c r="T84" s="194"/>
      <c r="U84" s="195"/>
      <c r="V84" s="197"/>
      <c r="W84" s="194"/>
      <c r="X84" s="198"/>
      <c r="Y84" s="206"/>
      <c r="AG84">
        <f t="shared" si="11"/>
        <v>0</v>
      </c>
      <c r="AI84">
        <f t="shared" si="12"/>
        <v>5</v>
      </c>
      <c r="AN84">
        <f t="shared" si="13"/>
        <v>5</v>
      </c>
      <c r="AP84" s="186" t="s">
        <v>691</v>
      </c>
      <c r="AQ84">
        <f t="shared" si="14"/>
        <v>0</v>
      </c>
      <c r="AR84" t="s">
        <v>825</v>
      </c>
      <c r="AS84">
        <f t="shared" si="15"/>
        <v>10</v>
      </c>
      <c r="AU84">
        <f t="shared" si="16"/>
        <v>5</v>
      </c>
      <c r="AV84" t="str">
        <f t="shared" si="17"/>
        <v>×</v>
      </c>
      <c r="AW84" t="s">
        <v>691</v>
      </c>
      <c r="BD84" t="s">
        <v>608</v>
      </c>
      <c r="BE84">
        <f>MAX(D2:I85)</f>
        <v>2075</v>
      </c>
      <c r="BG84" s="186" t="s">
        <v>828</v>
      </c>
      <c r="BH84" s="187">
        <v>430082</v>
      </c>
      <c r="BI84" s="188">
        <v>83</v>
      </c>
      <c r="BJ84" s="186">
        <v>1956</v>
      </c>
      <c r="BK84" s="195">
        <v>1960</v>
      </c>
      <c r="BL84" s="186">
        <v>2001</v>
      </c>
      <c r="BM84" s="195">
        <v>2005</v>
      </c>
      <c r="BN84" s="186"/>
      <c r="BO84" s="195"/>
      <c r="BP84" s="186"/>
      <c r="BQ84" s="196"/>
      <c r="BR84" s="186"/>
      <c r="BS84" s="195"/>
      <c r="BW84">
        <v>1251</v>
      </c>
      <c r="BX84">
        <f t="shared" si="18"/>
      </c>
      <c r="BY84">
        <v>1255</v>
      </c>
    </row>
    <row r="85" spans="1:77" ht="14.25" thickBot="1">
      <c r="A85" s="208" t="s">
        <v>716</v>
      </c>
      <c r="B85" s="187">
        <v>430084</v>
      </c>
      <c r="C85" s="188">
        <v>85</v>
      </c>
      <c r="D85" s="210"/>
      <c r="E85" s="194"/>
      <c r="F85" s="188"/>
      <c r="G85" s="210"/>
      <c r="H85" s="194"/>
      <c r="I85" s="198"/>
      <c r="J85" s="210"/>
      <c r="K85" s="194"/>
      <c r="L85" s="188"/>
      <c r="M85" s="210"/>
      <c r="N85" s="194"/>
      <c r="O85" s="198"/>
      <c r="P85" s="210">
        <v>1256</v>
      </c>
      <c r="Q85" s="209" t="s">
        <v>707</v>
      </c>
      <c r="R85" s="198">
        <v>1260</v>
      </c>
      <c r="S85" s="210"/>
      <c r="T85" s="209"/>
      <c r="U85" s="198"/>
      <c r="V85" s="201"/>
      <c r="W85" s="202"/>
      <c r="X85" s="200"/>
      <c r="Y85" s="206"/>
      <c r="AI85">
        <f t="shared" si="12"/>
        <v>5</v>
      </c>
      <c r="AN85">
        <f t="shared" si="13"/>
        <v>5</v>
      </c>
      <c r="AP85" s="199" t="s">
        <v>716</v>
      </c>
      <c r="AU85">
        <f t="shared" si="16"/>
        <v>5</v>
      </c>
      <c r="AV85">
        <f t="shared" si="17"/>
      </c>
      <c r="AW85" t="s">
        <v>716</v>
      </c>
      <c r="BD85" t="s">
        <v>594</v>
      </c>
      <c r="BE85">
        <f>MAX(P2:U85)</f>
        <v>2040</v>
      </c>
      <c r="BG85" s="186" t="s">
        <v>829</v>
      </c>
      <c r="BH85" s="187">
        <v>430083</v>
      </c>
      <c r="BI85" s="188">
        <v>84</v>
      </c>
      <c r="BJ85" s="186">
        <v>1961</v>
      </c>
      <c r="BK85" s="195">
        <v>1970</v>
      </c>
      <c r="BL85" s="186"/>
      <c r="BM85" s="195"/>
      <c r="BN85" s="186"/>
      <c r="BO85" s="195"/>
      <c r="BP85" s="186">
        <v>1251</v>
      </c>
      <c r="BQ85" s="196">
        <v>1255</v>
      </c>
      <c r="BR85" s="186"/>
      <c r="BS85" s="195"/>
      <c r="BW85">
        <v>1256</v>
      </c>
      <c r="BX85">
        <f t="shared" si="18"/>
      </c>
      <c r="BY85">
        <v>1260</v>
      </c>
    </row>
    <row r="86" spans="1:71" ht="13.5">
      <c r="A86" s="208" t="s">
        <v>861</v>
      </c>
      <c r="B86" s="187">
        <v>430086</v>
      </c>
      <c r="C86" s="188">
        <v>86</v>
      </c>
      <c r="D86" s="186">
        <v>2016</v>
      </c>
      <c r="E86" s="194" t="s">
        <v>847</v>
      </c>
      <c r="F86" s="196">
        <v>2025</v>
      </c>
      <c r="G86" s="186">
        <v>2046</v>
      </c>
      <c r="H86" s="194" t="s">
        <v>707</v>
      </c>
      <c r="I86" s="195">
        <v>2055</v>
      </c>
      <c r="J86" s="186"/>
      <c r="K86" s="194"/>
      <c r="L86" s="196"/>
      <c r="M86" s="186">
        <f>MAX(D1:O84)</f>
        <v>2075</v>
      </c>
      <c r="N86" s="194"/>
      <c r="O86" s="195"/>
      <c r="P86" s="186">
        <v>1296</v>
      </c>
      <c r="Q86" s="194" t="s">
        <v>847</v>
      </c>
      <c r="R86" s="195">
        <v>1305</v>
      </c>
      <c r="S86" s="186"/>
      <c r="T86" s="194"/>
      <c r="U86" s="195"/>
      <c r="V86" s="162"/>
      <c r="W86" s="39"/>
      <c r="X86" s="162"/>
      <c r="Y86" s="158"/>
      <c r="AP86" s="231"/>
      <c r="BG86" s="186"/>
      <c r="BH86" s="187"/>
      <c r="BI86" s="188"/>
      <c r="BJ86" s="186"/>
      <c r="BK86" s="195"/>
      <c r="BL86" s="186"/>
      <c r="BM86" s="195"/>
      <c r="BN86" s="186"/>
      <c r="BO86" s="195"/>
      <c r="BP86" s="186"/>
      <c r="BQ86" s="196"/>
      <c r="BR86" s="186"/>
      <c r="BS86" s="195"/>
    </row>
    <row r="87" spans="1:77" ht="13.5">
      <c r="A87" s="208" t="s">
        <v>881</v>
      </c>
      <c r="B87" s="187">
        <v>430087</v>
      </c>
      <c r="C87" s="188">
        <v>87</v>
      </c>
      <c r="D87" s="186"/>
      <c r="E87" s="194"/>
      <c r="F87" s="196"/>
      <c r="G87" s="186"/>
      <c r="H87" s="194"/>
      <c r="I87" s="195"/>
      <c r="J87" s="186"/>
      <c r="K87" s="194"/>
      <c r="L87" s="196"/>
      <c r="M87" s="186"/>
      <c r="N87" s="194"/>
      <c r="O87" s="195"/>
      <c r="P87" s="186"/>
      <c r="Q87" s="194"/>
      <c r="R87" s="195"/>
      <c r="S87" s="186"/>
      <c r="T87" s="194"/>
      <c r="U87" s="195"/>
      <c r="X87">
        <f>MAX(P2:X85)</f>
        <v>2040</v>
      </c>
      <c r="AI87">
        <f t="shared" si="12"/>
        <v>1</v>
      </c>
      <c r="AN87">
        <f t="shared" si="13"/>
        <v>1</v>
      </c>
      <c r="AU87">
        <f t="shared" si="16"/>
        <v>1</v>
      </c>
      <c r="BG87" s="186" t="s">
        <v>716</v>
      </c>
      <c r="BH87" s="187">
        <v>430084</v>
      </c>
      <c r="BI87" s="188">
        <v>85</v>
      </c>
      <c r="BJ87" s="186"/>
      <c r="BK87" s="195"/>
      <c r="BL87" s="186"/>
      <c r="BM87" s="195"/>
      <c r="BN87" s="186"/>
      <c r="BO87" s="195"/>
      <c r="BP87" s="186">
        <v>1256</v>
      </c>
      <c r="BQ87" s="196">
        <v>1260</v>
      </c>
      <c r="BR87" s="186"/>
      <c r="BS87" s="195"/>
      <c r="BW87">
        <v>1296</v>
      </c>
      <c r="BX87" t="str">
        <f t="shared" si="18"/>
        <v>*</v>
      </c>
      <c r="BY87">
        <v>1305</v>
      </c>
    </row>
    <row r="88" spans="6:70" ht="13.5" hidden="1">
      <c r="F88">
        <f>MAX(D2:I87)</f>
        <v>2075</v>
      </c>
      <c r="R88">
        <f>MAX(P2:U87)</f>
        <v>2040</v>
      </c>
      <c r="BR88">
        <f>MAX(BP3:BS87)</f>
        <v>1290</v>
      </c>
    </row>
    <row r="89" ht="13.5" hidden="1">
      <c r="BJ89">
        <f>MAX(BJ3:BM87)</f>
        <v>2005</v>
      </c>
    </row>
    <row r="90" spans="4:18" ht="13.5" hidden="1">
      <c r="D90">
        <f>MAX(D2:I87)</f>
        <v>2075</v>
      </c>
      <c r="R90">
        <f>MAX(P2:U87)</f>
        <v>2040</v>
      </c>
    </row>
    <row r="91" spans="9:21" ht="13.5">
      <c r="I91">
        <f>MAX(E2:I87)</f>
        <v>2075</v>
      </c>
      <c r="U91">
        <f>MAX(P2:U87)</f>
        <v>2040</v>
      </c>
    </row>
  </sheetData>
  <sheetProtection/>
  <mergeCells count="4">
    <mergeCell ref="D1:O1"/>
    <mergeCell ref="P1:X1"/>
    <mergeCell ref="Z1:AG1"/>
    <mergeCell ref="AI1:AN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4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375" style="0" customWidth="1"/>
    <col min="2" max="2" width="14.00390625" style="0" customWidth="1"/>
    <col min="3" max="3" width="14.875" style="0" customWidth="1"/>
    <col min="4" max="4" width="13.00390625" style="0" customWidth="1"/>
    <col min="5" max="6" width="7.625" style="0" customWidth="1"/>
    <col min="7" max="7" width="14.25390625" style="0" customWidth="1"/>
    <col min="8" max="9" width="4.50390625" style="0" customWidth="1"/>
    <col min="10" max="10" width="5.25390625" style="0" customWidth="1"/>
    <col min="11" max="11" width="8.625" style="0" customWidth="1"/>
    <col min="12" max="12" width="7.875" style="0" customWidth="1"/>
    <col min="13" max="22" width="5.00390625" style="0" customWidth="1"/>
    <col min="24" max="34" width="0" style="0" hidden="1" customWidth="1"/>
  </cols>
  <sheetData>
    <row r="1" spans="1:12" ht="31.5" customHeight="1" thickBot="1">
      <c r="A1" s="2"/>
      <c r="B1" s="275" t="s">
        <v>868</v>
      </c>
      <c r="C1" s="276"/>
      <c r="D1" s="276"/>
      <c r="E1" s="276"/>
      <c r="F1" s="276"/>
      <c r="G1" s="2"/>
      <c r="H1" s="2"/>
      <c r="I1" s="2"/>
      <c r="J1" s="2"/>
      <c r="K1" s="151"/>
      <c r="L1" s="151"/>
    </row>
    <row r="2" spans="1:12" ht="9" customHeight="1" thickTop="1">
      <c r="A2" s="2"/>
      <c r="B2" s="4"/>
      <c r="C2" s="121"/>
      <c r="D2" s="5"/>
      <c r="E2" s="5"/>
      <c r="F2" s="5"/>
      <c r="G2" s="6"/>
      <c r="H2" s="2"/>
      <c r="I2" s="2"/>
      <c r="J2" s="2"/>
      <c r="K2" s="151"/>
      <c r="L2" s="151"/>
    </row>
    <row r="3" spans="1:12" ht="18.75" customHeight="1">
      <c r="A3" s="2"/>
      <c r="B3" s="7" t="s">
        <v>34</v>
      </c>
      <c r="C3" s="25" t="s">
        <v>861</v>
      </c>
      <c r="D3" s="35"/>
      <c r="E3" s="12"/>
      <c r="F3" s="10"/>
      <c r="G3" s="9"/>
      <c r="H3" s="2"/>
      <c r="I3" s="2"/>
      <c r="J3" s="2"/>
      <c r="K3" s="151"/>
      <c r="L3" s="151"/>
    </row>
    <row r="4" spans="1:12" ht="16.5" customHeight="1">
      <c r="A4" s="2"/>
      <c r="B4" s="23" t="s">
        <v>102</v>
      </c>
      <c r="C4" s="232" t="str">
        <f>VLOOKUP($C$3,学校データ,4,FALSE)</f>
        <v>ｸﾏﾓﾄｹﾝﾘﾂｸﾏﾓﾄｺｳﾄｳｼｴﾝｶﾞｯｺｳ</v>
      </c>
      <c r="D4" s="11"/>
      <c r="E4" s="12"/>
      <c r="F4" s="10"/>
      <c r="G4" s="9"/>
      <c r="H4" s="2"/>
      <c r="I4" s="2"/>
      <c r="J4" s="2"/>
      <c r="K4" s="151"/>
      <c r="L4" s="151"/>
    </row>
    <row r="5" spans="1:12" ht="13.5" customHeight="1">
      <c r="A5" s="2"/>
      <c r="B5" s="24" t="s">
        <v>198</v>
      </c>
      <c r="C5" s="277" t="str">
        <f>VLOOKUP($C$3,学校データ,3,FALSE)</f>
        <v>熊本県立熊本支援学校</v>
      </c>
      <c r="D5" s="277"/>
      <c r="E5" s="277"/>
      <c r="F5" s="277"/>
      <c r="G5" s="9"/>
      <c r="H5" s="2"/>
      <c r="I5" s="2"/>
      <c r="J5" s="2"/>
      <c r="K5" s="151"/>
      <c r="L5" s="151"/>
    </row>
    <row r="6" spans="1:12" ht="13.5" customHeight="1">
      <c r="A6" s="2"/>
      <c r="B6" s="24" t="s">
        <v>199</v>
      </c>
      <c r="C6" s="278" t="str">
        <f>"熊本県"&amp;VLOOKUP($C$3,学校データ,8,FALSE)</f>
        <v>熊本県熊本市中央区出水5丁目5-16</v>
      </c>
      <c r="D6" s="278"/>
      <c r="E6" s="278"/>
      <c r="F6" s="278"/>
      <c r="G6" s="9"/>
      <c r="H6" s="2"/>
      <c r="I6" s="2"/>
      <c r="J6" s="2"/>
      <c r="K6" s="151"/>
      <c r="L6" s="151"/>
    </row>
    <row r="7" spans="1:12" ht="13.5" customHeight="1">
      <c r="A7" s="2"/>
      <c r="B7" s="24" t="s">
        <v>200</v>
      </c>
      <c r="C7" s="278" t="str">
        <f>VLOOKUP($C$3,学校データ,7,FALSE)&amp;"　TEL："&amp;VLOOKUP($C$3,学校データ,5,FALSE)&amp;"　FAX："&amp;VLOOKUP($C$3,学校データ,6,FALSE)</f>
        <v>862-0941　TEL：096-371-2323　FAX：096-371-0078</v>
      </c>
      <c r="D7" s="278"/>
      <c r="E7" s="278"/>
      <c r="F7" s="278"/>
      <c r="G7" s="9"/>
      <c r="H7" s="2"/>
      <c r="I7" s="2"/>
      <c r="J7" s="2"/>
      <c r="K7" s="151"/>
      <c r="L7" s="151"/>
    </row>
    <row r="8" spans="1:12" ht="3.75" customHeight="1">
      <c r="A8" s="2"/>
      <c r="B8" s="26"/>
      <c r="C8" s="27"/>
      <c r="D8" s="28"/>
      <c r="E8" s="29"/>
      <c r="F8" s="27"/>
      <c r="G8" s="30"/>
      <c r="H8" s="2"/>
      <c r="I8" s="2"/>
      <c r="J8" s="2"/>
      <c r="K8" s="151"/>
      <c r="L8" s="151"/>
    </row>
    <row r="9" spans="1:12" ht="19.5" customHeight="1">
      <c r="A9" s="2"/>
      <c r="B9" s="31" t="s">
        <v>40</v>
      </c>
      <c r="C9" s="32"/>
      <c r="D9" s="33"/>
      <c r="E9" s="34"/>
      <c r="F9" s="32"/>
      <c r="G9" s="9"/>
      <c r="H9" s="2"/>
      <c r="I9" s="2"/>
      <c r="J9" s="2"/>
      <c r="K9" s="151"/>
      <c r="L9" s="151"/>
    </row>
    <row r="10" spans="1:12" ht="18" customHeight="1">
      <c r="A10" s="2"/>
      <c r="B10" s="7" t="s">
        <v>197</v>
      </c>
      <c r="C10" s="17"/>
      <c r="D10" s="11"/>
      <c r="E10" s="12"/>
      <c r="F10" s="10"/>
      <c r="G10" s="9"/>
      <c r="H10" s="2"/>
      <c r="I10" s="2"/>
      <c r="J10" s="2"/>
      <c r="K10" s="151"/>
      <c r="L10" s="151"/>
    </row>
    <row r="11" spans="1:12" ht="3" customHeight="1">
      <c r="A11" s="2"/>
      <c r="B11" s="7"/>
      <c r="C11" s="10"/>
      <c r="D11" s="11"/>
      <c r="E11" s="12"/>
      <c r="F11" s="10"/>
      <c r="G11" s="9"/>
      <c r="H11" s="2"/>
      <c r="I11" s="2"/>
      <c r="J11" s="2"/>
      <c r="K11" s="151"/>
      <c r="L11" s="151"/>
    </row>
    <row r="12" spans="1:12" ht="16.5" customHeight="1" thickBot="1">
      <c r="A12" s="2"/>
      <c r="B12" s="36" t="s">
        <v>103</v>
      </c>
      <c r="C12" s="182"/>
      <c r="D12" s="8" t="s">
        <v>104</v>
      </c>
      <c r="E12" s="259"/>
      <c r="F12" s="260"/>
      <c r="G12" s="9"/>
      <c r="H12" s="2"/>
      <c r="I12" s="2"/>
      <c r="J12" s="2"/>
      <c r="K12" s="151"/>
      <c r="L12" s="151"/>
    </row>
    <row r="13" spans="1:12" ht="16.5" customHeight="1" thickBot="1" thickTop="1">
      <c r="A13" s="2"/>
      <c r="B13" s="7" t="s">
        <v>536</v>
      </c>
      <c r="C13" s="183"/>
      <c r="D13" s="184" t="s">
        <v>704</v>
      </c>
      <c r="E13" s="12"/>
      <c r="F13" s="10"/>
      <c r="G13" s="9"/>
      <c r="H13" s="2"/>
      <c r="I13" s="2"/>
      <c r="J13" s="2"/>
      <c r="K13" s="151"/>
      <c r="L13" s="151"/>
    </row>
    <row r="14" spans="1:12" ht="18" customHeight="1" thickBot="1" thickTop="1">
      <c r="A14" s="2"/>
      <c r="B14" s="122" t="s">
        <v>703</v>
      </c>
      <c r="C14" s="279"/>
      <c r="D14" s="280"/>
      <c r="E14" s="13" t="s">
        <v>704</v>
      </c>
      <c r="F14" s="132"/>
      <c r="G14" s="14"/>
      <c r="H14" s="2"/>
      <c r="I14" s="2"/>
      <c r="J14" s="2"/>
      <c r="K14" s="151"/>
      <c r="L14" s="151"/>
    </row>
    <row r="15" spans="1:12" ht="16.5" customHeight="1" thickBot="1" thickTop="1">
      <c r="A15" s="2"/>
      <c r="B15" s="2" t="s">
        <v>851</v>
      </c>
      <c r="C15" s="2"/>
      <c r="D15" s="2"/>
      <c r="E15" s="2"/>
      <c r="F15" s="2"/>
      <c r="G15" s="2"/>
      <c r="H15" s="2"/>
      <c r="I15" s="2"/>
      <c r="J15" s="2"/>
      <c r="K15" s="151"/>
      <c r="L15" s="151"/>
    </row>
    <row r="16" spans="1:12" ht="25.5" customHeight="1" thickBot="1">
      <c r="A16" s="2"/>
      <c r="B16" s="256"/>
      <c r="C16" s="257"/>
      <c r="D16" s="257"/>
      <c r="E16" s="257"/>
      <c r="F16" s="257"/>
      <c r="G16" s="258"/>
      <c r="H16" s="2"/>
      <c r="I16" s="2"/>
      <c r="J16" s="2"/>
      <c r="K16" s="151"/>
      <c r="L16" s="151"/>
    </row>
    <row r="17" spans="1:12" ht="17.25" customHeight="1">
      <c r="A17" s="3"/>
      <c r="B17" s="136" t="str">
        <f>"　（　"&amp;C3&amp;"　）の登録番号（ﾅﾝﾊﾞｰｶｰﾄﾞ）割当です。Jaafへの登録番号と統一して下さい。"</f>
        <v>　（　熊本支援　）の登録番号（ﾅﾝﾊﾞｰｶｰﾄﾞ）割当です。Jaafへの登録番号と統一して下さい。</v>
      </c>
      <c r="C17" s="3"/>
      <c r="D17" s="3"/>
      <c r="E17" s="3"/>
      <c r="F17" s="3"/>
      <c r="G17" s="3"/>
      <c r="H17" s="3"/>
      <c r="I17" s="3"/>
      <c r="J17" s="3"/>
      <c r="K17" s="38"/>
      <c r="L17" s="38"/>
    </row>
    <row r="18" spans="1:12" ht="13.5">
      <c r="A18" s="3"/>
      <c r="B18" s="272" t="s">
        <v>565</v>
      </c>
      <c r="C18" s="272"/>
      <c r="D18" s="272"/>
      <c r="E18" s="272" t="s">
        <v>564</v>
      </c>
      <c r="F18" s="272"/>
      <c r="G18" s="272"/>
      <c r="H18" s="3"/>
      <c r="I18" s="3"/>
      <c r="J18" s="3"/>
      <c r="K18" s="38"/>
      <c r="L18" s="38"/>
    </row>
    <row r="19" spans="1:12" ht="14.25">
      <c r="A19" s="3"/>
      <c r="B19" s="120" t="str">
        <f>VLOOKUP($C$3,学校データ,10,FALSE)&amp;"～"&amp;VLOOKUP($C$3,学校データ,11,FALSE)</f>
        <v>2016～2025</v>
      </c>
      <c r="C19" s="120" t="str">
        <f>VLOOKUP($C$3,学校データ,12,FALSE)&amp;"～"&amp;VLOOKUP($C$3,学校データ,13,FALSE)</f>
        <v>2046～2055</v>
      </c>
      <c r="D19" s="120"/>
      <c r="E19" s="270" t="str">
        <f>VLOOKUP($C$3,学校データ,16,FALSE)&amp;"～"&amp;VLOOKUP($C$3,学校データ,17,FALSE)</f>
        <v>1296～1305</v>
      </c>
      <c r="F19" s="271"/>
      <c r="G19" s="133" t="str">
        <f>VLOOKUP($C$3,学校データ,18,FALSE)&amp;"～"&amp;VLOOKUP($C$3,学校データ,19,FALSE)</f>
        <v>～</v>
      </c>
      <c r="H19" s="3"/>
      <c r="I19" s="3"/>
      <c r="J19" s="3"/>
      <c r="K19" s="38"/>
      <c r="L19" s="38"/>
    </row>
    <row r="20" spans="1:12" ht="13.5">
      <c r="A20" s="3"/>
      <c r="B20" s="143" t="s">
        <v>523</v>
      </c>
      <c r="C20" s="3"/>
      <c r="D20" s="3"/>
      <c r="E20" s="3"/>
      <c r="F20" s="3"/>
      <c r="G20" s="3"/>
      <c r="H20" s="3"/>
      <c r="I20" s="3"/>
      <c r="J20" s="3"/>
      <c r="K20" s="38"/>
      <c r="L20" s="38"/>
    </row>
    <row r="21" spans="1:12" ht="13.5">
      <c r="A21" s="3"/>
      <c r="B21" s="62" t="s">
        <v>1</v>
      </c>
      <c r="C21" s="62" t="s">
        <v>826</v>
      </c>
      <c r="D21" s="62" t="s">
        <v>2</v>
      </c>
      <c r="E21" s="265" t="s">
        <v>526</v>
      </c>
      <c r="F21" s="265"/>
      <c r="G21" s="3"/>
      <c r="H21" s="3"/>
      <c r="I21" s="3"/>
      <c r="J21" s="3"/>
      <c r="K21" s="38"/>
      <c r="L21" s="38"/>
    </row>
    <row r="22" spans="1:12" ht="14.25">
      <c r="A22" s="3"/>
      <c r="B22" s="207" t="s">
        <v>521</v>
      </c>
      <c r="C22" s="63" t="s">
        <v>45</v>
      </c>
      <c r="D22" s="64">
        <v>8000</v>
      </c>
      <c r="E22" s="266"/>
      <c r="F22" s="266"/>
      <c r="G22" s="3"/>
      <c r="H22" s="3"/>
      <c r="I22" s="3"/>
      <c r="J22" s="3"/>
      <c r="K22" s="38"/>
      <c r="L22" s="38"/>
    </row>
    <row r="23" spans="1:12" ht="14.25">
      <c r="A23" s="3"/>
      <c r="B23" s="207" t="s">
        <v>522</v>
      </c>
      <c r="C23" s="63" t="s">
        <v>0</v>
      </c>
      <c r="D23" s="64">
        <v>2376</v>
      </c>
      <c r="E23" s="266"/>
      <c r="F23" s="266"/>
      <c r="G23" s="3"/>
      <c r="H23" s="3"/>
      <c r="I23" s="3"/>
      <c r="J23" s="3"/>
      <c r="K23" s="38"/>
      <c r="L23" s="38"/>
    </row>
    <row r="24" spans="1:12" ht="15" thickBot="1">
      <c r="A24" s="3"/>
      <c r="B24" s="207" t="s">
        <v>43</v>
      </c>
      <c r="C24" s="63" t="str">
        <f>E24+F24&amp;"名×1000円"</f>
        <v>0名×1000円</v>
      </c>
      <c r="D24" s="64">
        <f>1000*(E24+F24)</f>
        <v>0</v>
      </c>
      <c r="E24" s="134">
        <f>COUNTA('男子'!C6:C60)</f>
        <v>0</v>
      </c>
      <c r="F24" s="135">
        <f>COUNTA('女子'!C6:C60)</f>
        <v>0</v>
      </c>
      <c r="G24" s="3"/>
      <c r="H24" s="3"/>
      <c r="I24" s="3"/>
      <c r="J24" s="3"/>
      <c r="K24" s="38"/>
      <c r="L24" s="38"/>
    </row>
    <row r="25" spans="1:12" ht="15" hidden="1" thickBot="1">
      <c r="A25" s="3"/>
      <c r="B25" s="113"/>
      <c r="C25" s="65"/>
      <c r="D25" s="66">
        <v>0</v>
      </c>
      <c r="E25" s="273"/>
      <c r="F25" s="274"/>
      <c r="G25" s="3"/>
      <c r="H25" s="3"/>
      <c r="I25" s="3"/>
      <c r="J25" s="3"/>
      <c r="K25" s="38"/>
      <c r="L25" s="38"/>
    </row>
    <row r="26" spans="1:12" ht="15" thickTop="1">
      <c r="A26" s="3"/>
      <c r="B26" s="149" t="s">
        <v>44</v>
      </c>
      <c r="C26" s="144"/>
      <c r="D26" s="150">
        <f>SUM(D22:D25)</f>
        <v>10376</v>
      </c>
      <c r="E26" s="269"/>
      <c r="F26" s="269"/>
      <c r="G26" s="3"/>
      <c r="H26" s="3"/>
      <c r="I26" s="3"/>
      <c r="J26" s="3"/>
      <c r="K26" s="38"/>
      <c r="L26" s="38"/>
    </row>
    <row r="27" spans="1:12" ht="14.25">
      <c r="A27" s="3"/>
      <c r="B27" s="145" t="s">
        <v>524</v>
      </c>
      <c r="C27" s="115"/>
      <c r="D27" s="116"/>
      <c r="E27" s="117"/>
      <c r="F27" s="117"/>
      <c r="G27" s="3"/>
      <c r="H27" s="3"/>
      <c r="I27" s="3"/>
      <c r="J27" s="3"/>
      <c r="K27" s="38"/>
      <c r="L27" s="38"/>
    </row>
    <row r="28" spans="1:12" ht="14.25">
      <c r="A28" s="3"/>
      <c r="B28" s="62" t="s">
        <v>525</v>
      </c>
      <c r="C28" s="63" t="str">
        <f>E28+F28&amp;IF(OR(A31=430082,A31&lt;430080),"名×500円","名×1000円")</f>
        <v>0名×1000円</v>
      </c>
      <c r="D28" s="64">
        <f>IF(OR(A31=430082,A31&lt;430079),500*(E28+F28),1000*(E28+F28))</f>
        <v>0</v>
      </c>
      <c r="E28" s="134">
        <f>SUM('男子'!P6:P60)</f>
        <v>0</v>
      </c>
      <c r="F28" s="135">
        <f>SUM('女子'!P6:P60)</f>
        <v>0</v>
      </c>
      <c r="G28" s="3"/>
      <c r="H28" s="3"/>
      <c r="I28" s="3"/>
      <c r="J28" s="3"/>
      <c r="K28" s="38"/>
      <c r="L28" s="38"/>
    </row>
    <row r="29" spans="1:12" ht="6.75" customHeight="1" thickBot="1">
      <c r="A29" s="3"/>
      <c r="B29" s="114"/>
      <c r="C29" s="115"/>
      <c r="D29" s="116"/>
      <c r="E29" s="117"/>
      <c r="F29" s="117"/>
      <c r="G29" s="3"/>
      <c r="H29" s="3"/>
      <c r="I29" s="3"/>
      <c r="J29" s="3"/>
      <c r="K29" s="38"/>
      <c r="L29" s="38"/>
    </row>
    <row r="30" spans="1:12" ht="17.25" customHeight="1" thickBot="1">
      <c r="A30" s="3"/>
      <c r="B30" s="3"/>
      <c r="C30" s="119" t="s">
        <v>527</v>
      </c>
      <c r="D30" s="118">
        <f>SUM(D26:D28)</f>
        <v>10376</v>
      </c>
      <c r="E30" s="3"/>
      <c r="F30" s="3"/>
      <c r="G30" s="3"/>
      <c r="H30" s="3"/>
      <c r="I30" s="3"/>
      <c r="J30" s="3"/>
      <c r="K30" s="38"/>
      <c r="L30" s="38"/>
    </row>
    <row r="31" spans="1:13" ht="10.5" customHeight="1" hidden="1">
      <c r="A31" s="146">
        <f>VLOOKUP($C$3,学校データ,2,FALSE)</f>
        <v>430086</v>
      </c>
      <c r="B31" s="146" t="str">
        <f>C3</f>
        <v>熊本支援</v>
      </c>
      <c r="C31" s="146">
        <f>C10</f>
        <v>0</v>
      </c>
      <c r="D31" s="146">
        <f>C12</f>
        <v>0</v>
      </c>
      <c r="E31" s="146">
        <f>E12</f>
        <v>0</v>
      </c>
      <c r="F31" s="147">
        <f>C14</f>
        <v>0</v>
      </c>
      <c r="G31" s="148">
        <f>E24</f>
        <v>0</v>
      </c>
      <c r="H31" s="148">
        <f>F24</f>
        <v>0</v>
      </c>
      <c r="I31" s="148">
        <f>E28</f>
        <v>0</v>
      </c>
      <c r="J31" s="148">
        <f>F28</f>
        <v>0</v>
      </c>
      <c r="K31" s="152">
        <f>D30</f>
        <v>10376</v>
      </c>
      <c r="L31" s="185">
        <f>C14</f>
        <v>0</v>
      </c>
      <c r="M31">
        <f>B16</f>
        <v>0</v>
      </c>
    </row>
    <row r="32" spans="1:12" ht="92.25" customHeight="1">
      <c r="A32" s="3"/>
      <c r="B32" s="263" t="s">
        <v>850</v>
      </c>
      <c r="C32" s="264"/>
      <c r="D32" s="264"/>
      <c r="E32" s="264"/>
      <c r="F32" s="264"/>
      <c r="G32" s="264"/>
      <c r="H32" s="264"/>
      <c r="I32" s="264"/>
      <c r="J32" s="264"/>
      <c r="K32" s="38"/>
      <c r="L32" s="38"/>
    </row>
    <row r="33" spans="1:12" ht="15" customHeight="1">
      <c r="A33" s="3"/>
      <c r="B33" s="261" t="s">
        <v>749</v>
      </c>
      <c r="C33" s="261"/>
      <c r="D33" s="261"/>
      <c r="E33" s="261"/>
      <c r="F33" s="261"/>
      <c r="G33" s="261"/>
      <c r="H33" s="261"/>
      <c r="I33" s="261"/>
      <c r="J33" s="261"/>
      <c r="K33" s="38"/>
      <c r="L33" s="38"/>
    </row>
    <row r="34" spans="1:12" ht="67.5" customHeight="1">
      <c r="A34" s="3"/>
      <c r="B34" s="267" t="s">
        <v>875</v>
      </c>
      <c r="C34" s="267"/>
      <c r="D34" s="267"/>
      <c r="E34" s="267"/>
      <c r="F34" s="267"/>
      <c r="G34" s="267"/>
      <c r="H34" s="267"/>
      <c r="I34" s="267"/>
      <c r="J34" s="143"/>
      <c r="K34" s="38"/>
      <c r="L34" s="38"/>
    </row>
    <row r="35" spans="1:12" ht="19.5" customHeight="1">
      <c r="A35" s="3"/>
      <c r="B35" s="268" t="s">
        <v>721</v>
      </c>
      <c r="C35" s="261"/>
      <c r="D35" s="261"/>
      <c r="E35" s="261"/>
      <c r="F35" s="261"/>
      <c r="G35" s="261"/>
      <c r="H35" s="261"/>
      <c r="I35" s="143"/>
      <c r="J35" s="143"/>
      <c r="K35" s="38"/>
      <c r="L35" s="38"/>
    </row>
    <row r="36" spans="1:12" ht="59.25" customHeight="1">
      <c r="A36" s="3"/>
      <c r="B36" s="262" t="s">
        <v>874</v>
      </c>
      <c r="C36" s="262"/>
      <c r="D36" s="262"/>
      <c r="E36" s="262"/>
      <c r="F36" s="262"/>
      <c r="G36" s="262"/>
      <c r="H36" s="262"/>
      <c r="I36" s="262"/>
      <c r="J36" s="262"/>
      <c r="K36" s="38"/>
      <c r="L36" s="38"/>
    </row>
    <row r="37" ht="13.5" customHeight="1"/>
    <row r="38" ht="13.5" customHeight="1"/>
    <row r="39" spans="1:19" ht="13.5" hidden="1">
      <c r="A39">
        <v>1</v>
      </c>
      <c r="B39">
        <v>2</v>
      </c>
      <c r="C39">
        <v>3</v>
      </c>
      <c r="D39">
        <v>4</v>
      </c>
      <c r="E39">
        <v>5</v>
      </c>
      <c r="F39">
        <v>6</v>
      </c>
      <c r="G39">
        <v>7</v>
      </c>
      <c r="H39">
        <v>8</v>
      </c>
      <c r="I39">
        <v>9</v>
      </c>
      <c r="J39">
        <v>10</v>
      </c>
      <c r="K39">
        <v>11</v>
      </c>
      <c r="L39">
        <v>12</v>
      </c>
      <c r="M39">
        <v>13</v>
      </c>
      <c r="N39">
        <v>14</v>
      </c>
      <c r="O39">
        <v>15</v>
      </c>
      <c r="P39">
        <v>16</v>
      </c>
      <c r="Q39">
        <v>17</v>
      </c>
      <c r="R39">
        <v>18</v>
      </c>
      <c r="S39">
        <v>19</v>
      </c>
    </row>
    <row r="40" spans="1:30" ht="17.25" customHeight="1" hidden="1">
      <c r="A40" t="s">
        <v>129</v>
      </c>
      <c r="B40" s="1">
        <v>430001</v>
      </c>
      <c r="C40" t="s">
        <v>201</v>
      </c>
      <c r="D40" t="s">
        <v>202</v>
      </c>
      <c r="E40" t="s">
        <v>203</v>
      </c>
      <c r="F40" t="s">
        <v>204</v>
      </c>
      <c r="G40" t="s">
        <v>205</v>
      </c>
      <c r="H40" t="s">
        <v>722</v>
      </c>
      <c r="J40">
        <v>1</v>
      </c>
      <c r="K40">
        <v>35</v>
      </c>
      <c r="P40">
        <v>1</v>
      </c>
      <c r="Q40">
        <v>30</v>
      </c>
      <c r="V40" t="s">
        <v>129</v>
      </c>
      <c r="X40">
        <f>IF(A40&lt;&gt;V40,"×","")</f>
      </c>
      <c r="Y40">
        <v>1</v>
      </c>
      <c r="Z40">
        <v>35</v>
      </c>
      <c r="AC40">
        <v>1</v>
      </c>
      <c r="AD40">
        <v>30</v>
      </c>
    </row>
    <row r="41" spans="1:30" ht="13.5" hidden="1">
      <c r="A41" t="s">
        <v>131</v>
      </c>
      <c r="B41" s="1">
        <v>430002</v>
      </c>
      <c r="C41" t="s">
        <v>206</v>
      </c>
      <c r="D41" t="s">
        <v>207</v>
      </c>
      <c r="E41" t="s">
        <v>208</v>
      </c>
      <c r="F41" t="s">
        <v>209</v>
      </c>
      <c r="G41" t="s">
        <v>210</v>
      </c>
      <c r="H41" t="s">
        <v>723</v>
      </c>
      <c r="J41">
        <v>36</v>
      </c>
      <c r="K41">
        <v>60</v>
      </c>
      <c r="P41">
        <v>31</v>
      </c>
      <c r="Q41">
        <v>40</v>
      </c>
      <c r="V41" t="s">
        <v>131</v>
      </c>
      <c r="X41">
        <f aca="true" t="shared" si="0" ref="X41:X102">IF(A41&lt;&gt;V41,"×","")</f>
      </c>
      <c r="Y41">
        <v>36</v>
      </c>
      <c r="Z41">
        <v>60</v>
      </c>
      <c r="AC41">
        <v>31</v>
      </c>
      <c r="AD41">
        <v>40</v>
      </c>
    </row>
    <row r="42" spans="1:30" ht="13.5" hidden="1">
      <c r="A42" t="s">
        <v>562</v>
      </c>
      <c r="B42" s="1">
        <v>430003</v>
      </c>
      <c r="C42" t="s">
        <v>211</v>
      </c>
      <c r="D42" t="s">
        <v>212</v>
      </c>
      <c r="E42" t="s">
        <v>213</v>
      </c>
      <c r="F42" t="s">
        <v>214</v>
      </c>
      <c r="G42" t="s">
        <v>215</v>
      </c>
      <c r="H42" t="s">
        <v>724</v>
      </c>
      <c r="J42">
        <v>61</v>
      </c>
      <c r="K42">
        <v>70</v>
      </c>
      <c r="L42">
        <v>2056</v>
      </c>
      <c r="M42">
        <v>2075</v>
      </c>
      <c r="P42">
        <v>41</v>
      </c>
      <c r="Q42">
        <v>65</v>
      </c>
      <c r="V42" t="s">
        <v>708</v>
      </c>
      <c r="X42">
        <f t="shared" si="0"/>
      </c>
      <c r="Y42">
        <v>61</v>
      </c>
      <c r="Z42">
        <v>70</v>
      </c>
      <c r="AC42">
        <v>41</v>
      </c>
      <c r="AD42">
        <v>65</v>
      </c>
    </row>
    <row r="43" spans="1:30" ht="13.5" hidden="1">
      <c r="A43" t="s">
        <v>563</v>
      </c>
      <c r="B43" s="1">
        <v>430004</v>
      </c>
      <c r="C43" t="s">
        <v>216</v>
      </c>
      <c r="D43" t="s">
        <v>217</v>
      </c>
      <c r="E43" t="s">
        <v>218</v>
      </c>
      <c r="F43" t="s">
        <v>219</v>
      </c>
      <c r="G43" t="s">
        <v>220</v>
      </c>
      <c r="H43" t="s">
        <v>725</v>
      </c>
      <c r="J43">
        <v>71</v>
      </c>
      <c r="K43">
        <v>100</v>
      </c>
      <c r="P43">
        <v>66</v>
      </c>
      <c r="Q43">
        <v>80</v>
      </c>
      <c r="V43" t="s">
        <v>709</v>
      </c>
      <c r="X43">
        <f t="shared" si="0"/>
      </c>
      <c r="Y43">
        <v>71</v>
      </c>
      <c r="Z43">
        <v>100</v>
      </c>
      <c r="AC43">
        <v>66</v>
      </c>
      <c r="AD43">
        <v>80</v>
      </c>
    </row>
    <row r="44" spans="1:30" ht="13.5" hidden="1">
      <c r="A44" t="s">
        <v>133</v>
      </c>
      <c r="B44" s="1">
        <v>430005</v>
      </c>
      <c r="C44" t="s">
        <v>221</v>
      </c>
      <c r="D44" t="s">
        <v>222</v>
      </c>
      <c r="E44" t="s">
        <v>223</v>
      </c>
      <c r="F44" t="s">
        <v>224</v>
      </c>
      <c r="G44" t="s">
        <v>225</v>
      </c>
      <c r="H44" t="s">
        <v>726</v>
      </c>
      <c r="J44">
        <v>101</v>
      </c>
      <c r="K44">
        <v>110</v>
      </c>
      <c r="P44">
        <v>81</v>
      </c>
      <c r="Q44">
        <v>130</v>
      </c>
      <c r="V44" t="s">
        <v>133</v>
      </c>
      <c r="X44">
        <f t="shared" si="0"/>
      </c>
      <c r="Y44">
        <v>101</v>
      </c>
      <c r="Z44">
        <v>110</v>
      </c>
      <c r="AC44">
        <v>81</v>
      </c>
      <c r="AD44">
        <v>130</v>
      </c>
    </row>
    <row r="45" spans="1:30" ht="13.5" hidden="1">
      <c r="A45" t="s">
        <v>29</v>
      </c>
      <c r="B45" s="1">
        <v>430006</v>
      </c>
      <c r="C45" t="s">
        <v>226</v>
      </c>
      <c r="D45" t="s">
        <v>227</v>
      </c>
      <c r="E45" t="s">
        <v>228</v>
      </c>
      <c r="F45" t="s">
        <v>229</v>
      </c>
      <c r="G45" t="s">
        <v>230</v>
      </c>
      <c r="H45" t="s">
        <v>727</v>
      </c>
      <c r="J45">
        <v>111</v>
      </c>
      <c r="K45">
        <v>185</v>
      </c>
      <c r="P45">
        <v>131</v>
      </c>
      <c r="Q45">
        <v>150</v>
      </c>
      <c r="V45" t="s">
        <v>29</v>
      </c>
      <c r="X45">
        <f t="shared" si="0"/>
      </c>
      <c r="Y45">
        <v>111</v>
      </c>
      <c r="Z45">
        <v>185</v>
      </c>
      <c r="AC45">
        <v>131</v>
      </c>
      <c r="AD45">
        <v>150</v>
      </c>
    </row>
    <row r="46" spans="1:30" ht="13.5" hidden="1">
      <c r="A46" t="s">
        <v>26</v>
      </c>
      <c r="B46" s="1">
        <v>430007</v>
      </c>
      <c r="C46" t="s">
        <v>231</v>
      </c>
      <c r="D46" t="s">
        <v>232</v>
      </c>
      <c r="E46" t="s">
        <v>233</v>
      </c>
      <c r="F46" t="s">
        <v>234</v>
      </c>
      <c r="G46" t="s">
        <v>235</v>
      </c>
      <c r="H46" t="s">
        <v>728</v>
      </c>
      <c r="J46">
        <v>186</v>
      </c>
      <c r="K46">
        <v>205</v>
      </c>
      <c r="P46">
        <v>151</v>
      </c>
      <c r="Q46">
        <v>170</v>
      </c>
      <c r="V46" t="s">
        <v>26</v>
      </c>
      <c r="X46">
        <f t="shared" si="0"/>
      </c>
      <c r="Y46">
        <v>186</v>
      </c>
      <c r="Z46">
        <v>205</v>
      </c>
      <c r="AC46">
        <v>151</v>
      </c>
      <c r="AD46">
        <v>170</v>
      </c>
    </row>
    <row r="47" spans="1:32" ht="13.5" hidden="1">
      <c r="A47" t="s">
        <v>170</v>
      </c>
      <c r="B47" s="1">
        <v>430008</v>
      </c>
      <c r="C47" t="s">
        <v>236</v>
      </c>
      <c r="D47" t="s">
        <v>838</v>
      </c>
      <c r="E47" t="s">
        <v>237</v>
      </c>
      <c r="F47" t="s">
        <v>238</v>
      </c>
      <c r="G47" t="s">
        <v>220</v>
      </c>
      <c r="H47" t="s">
        <v>729</v>
      </c>
      <c r="J47">
        <v>206</v>
      </c>
      <c r="K47">
        <v>215</v>
      </c>
      <c r="P47">
        <v>171</v>
      </c>
      <c r="Q47">
        <v>175</v>
      </c>
      <c r="R47">
        <v>1266</v>
      </c>
      <c r="S47">
        <v>1270</v>
      </c>
      <c r="V47" t="s">
        <v>170</v>
      </c>
      <c r="X47">
        <f t="shared" si="0"/>
      </c>
      <c r="Y47">
        <v>206</v>
      </c>
      <c r="Z47">
        <v>215</v>
      </c>
      <c r="AC47">
        <v>171</v>
      </c>
      <c r="AD47">
        <v>175</v>
      </c>
      <c r="AE47">
        <v>1266</v>
      </c>
      <c r="AF47">
        <v>1270</v>
      </c>
    </row>
    <row r="48" spans="1:30" ht="13.5" hidden="1">
      <c r="A48" t="s">
        <v>830</v>
      </c>
      <c r="B48" s="1">
        <v>430085</v>
      </c>
      <c r="C48" t="s">
        <v>831</v>
      </c>
      <c r="D48" t="s">
        <v>832</v>
      </c>
      <c r="E48" t="s">
        <v>839</v>
      </c>
      <c r="F48" t="s">
        <v>840</v>
      </c>
      <c r="G48" t="s">
        <v>841</v>
      </c>
      <c r="H48" t="s">
        <v>842</v>
      </c>
      <c r="J48">
        <v>1991</v>
      </c>
      <c r="K48">
        <v>2000</v>
      </c>
      <c r="P48">
        <v>1261</v>
      </c>
      <c r="Q48">
        <v>1265</v>
      </c>
      <c r="V48" t="s">
        <v>830</v>
      </c>
      <c r="X48">
        <f t="shared" si="0"/>
      </c>
      <c r="Y48">
        <v>1991</v>
      </c>
      <c r="Z48">
        <v>2000</v>
      </c>
      <c r="AC48">
        <v>1261</v>
      </c>
      <c r="AD48">
        <v>1265</v>
      </c>
    </row>
    <row r="49" spans="1:30" ht="13.5" hidden="1">
      <c r="A49" t="s">
        <v>132</v>
      </c>
      <c r="B49" s="1">
        <v>430009</v>
      </c>
      <c r="C49" t="s">
        <v>239</v>
      </c>
      <c r="D49" t="s">
        <v>240</v>
      </c>
      <c r="E49" t="s">
        <v>241</v>
      </c>
      <c r="F49" t="s">
        <v>242</v>
      </c>
      <c r="G49" t="s">
        <v>243</v>
      </c>
      <c r="H49" t="s">
        <v>730</v>
      </c>
      <c r="J49">
        <v>216</v>
      </c>
      <c r="K49">
        <v>245</v>
      </c>
      <c r="P49">
        <v>176</v>
      </c>
      <c r="Q49">
        <v>200</v>
      </c>
      <c r="V49" t="s">
        <v>132</v>
      </c>
      <c r="X49">
        <f t="shared" si="0"/>
      </c>
      <c r="Y49">
        <v>216</v>
      </c>
      <c r="Z49">
        <v>245</v>
      </c>
      <c r="AC49">
        <v>176</v>
      </c>
      <c r="AD49">
        <v>200</v>
      </c>
    </row>
    <row r="50" spans="1:30" ht="13.5" hidden="1">
      <c r="A50" t="s">
        <v>533</v>
      </c>
      <c r="B50" s="1">
        <v>430010</v>
      </c>
      <c r="C50" t="s">
        <v>528</v>
      </c>
      <c r="D50" t="s">
        <v>529</v>
      </c>
      <c r="E50" t="s">
        <v>530</v>
      </c>
      <c r="F50" t="s">
        <v>531</v>
      </c>
      <c r="G50" t="s">
        <v>532</v>
      </c>
      <c r="H50" t="s">
        <v>731</v>
      </c>
      <c r="J50">
        <v>246</v>
      </c>
      <c r="K50">
        <v>255</v>
      </c>
      <c r="P50">
        <v>201</v>
      </c>
      <c r="Q50">
        <v>205</v>
      </c>
      <c r="V50" t="s">
        <v>533</v>
      </c>
      <c r="X50">
        <f t="shared" si="0"/>
      </c>
      <c r="Y50">
        <v>246</v>
      </c>
      <c r="Z50">
        <v>255</v>
      </c>
      <c r="AC50">
        <v>201</v>
      </c>
      <c r="AD50">
        <v>205</v>
      </c>
    </row>
    <row r="51" spans="1:30" ht="13.5" hidden="1">
      <c r="A51" t="s">
        <v>168</v>
      </c>
      <c r="B51" s="1">
        <v>430011</v>
      </c>
      <c r="C51" t="s">
        <v>244</v>
      </c>
      <c r="D51" t="s">
        <v>245</v>
      </c>
      <c r="E51" t="s">
        <v>246</v>
      </c>
      <c r="F51" t="s">
        <v>247</v>
      </c>
      <c r="G51" t="s">
        <v>581</v>
      </c>
      <c r="H51" t="s">
        <v>732</v>
      </c>
      <c r="J51">
        <v>256</v>
      </c>
      <c r="K51">
        <v>295</v>
      </c>
      <c r="P51">
        <v>206</v>
      </c>
      <c r="Q51">
        <v>225</v>
      </c>
      <c r="V51" t="s">
        <v>168</v>
      </c>
      <c r="X51">
        <f t="shared" si="0"/>
      </c>
      <c r="Y51">
        <v>256</v>
      </c>
      <c r="Z51">
        <v>295</v>
      </c>
      <c r="AC51">
        <v>206</v>
      </c>
      <c r="AD51">
        <v>225</v>
      </c>
    </row>
    <row r="52" spans="1:30" ht="13.5" hidden="1">
      <c r="A52" t="s">
        <v>169</v>
      </c>
      <c r="B52" s="1">
        <v>430012</v>
      </c>
      <c r="C52" t="s">
        <v>248</v>
      </c>
      <c r="D52" t="s">
        <v>249</v>
      </c>
      <c r="E52" t="s">
        <v>250</v>
      </c>
      <c r="F52" t="s">
        <v>251</v>
      </c>
      <c r="G52" t="s">
        <v>252</v>
      </c>
      <c r="H52" t="s">
        <v>733</v>
      </c>
      <c r="J52">
        <v>296</v>
      </c>
      <c r="K52">
        <v>325</v>
      </c>
      <c r="P52">
        <v>226</v>
      </c>
      <c r="Q52">
        <v>245</v>
      </c>
      <c r="V52" t="s">
        <v>169</v>
      </c>
      <c r="X52">
        <f t="shared" si="0"/>
      </c>
      <c r="Y52">
        <v>296</v>
      </c>
      <c r="Z52">
        <v>325</v>
      </c>
      <c r="AC52">
        <v>226</v>
      </c>
      <c r="AD52">
        <v>245</v>
      </c>
    </row>
    <row r="53" spans="1:30" ht="13.5" hidden="1">
      <c r="A53" t="s">
        <v>855</v>
      </c>
      <c r="B53" s="1">
        <v>430013</v>
      </c>
      <c r="C53" t="s">
        <v>856</v>
      </c>
      <c r="D53" t="s">
        <v>857</v>
      </c>
      <c r="E53" t="s">
        <v>548</v>
      </c>
      <c r="F53" t="s">
        <v>253</v>
      </c>
      <c r="G53" t="s">
        <v>254</v>
      </c>
      <c r="H53" t="s">
        <v>255</v>
      </c>
      <c r="J53">
        <v>326</v>
      </c>
      <c r="K53">
        <v>340</v>
      </c>
      <c r="P53">
        <v>246</v>
      </c>
      <c r="Q53">
        <v>255</v>
      </c>
      <c r="V53" t="s">
        <v>134</v>
      </c>
      <c r="X53" t="str">
        <f t="shared" si="0"/>
        <v>×</v>
      </c>
      <c r="Y53">
        <v>326</v>
      </c>
      <c r="Z53">
        <v>340</v>
      </c>
      <c r="AC53">
        <v>246</v>
      </c>
      <c r="AD53">
        <v>255</v>
      </c>
    </row>
    <row r="54" spans="1:30" ht="13.5" hidden="1">
      <c r="A54" t="s">
        <v>27</v>
      </c>
      <c r="B54" s="1">
        <v>430014</v>
      </c>
      <c r="C54" t="s">
        <v>256</v>
      </c>
      <c r="D54" t="s">
        <v>257</v>
      </c>
      <c r="E54" t="s">
        <v>549</v>
      </c>
      <c r="F54" t="s">
        <v>258</v>
      </c>
      <c r="G54" t="s">
        <v>259</v>
      </c>
      <c r="H54" t="s">
        <v>260</v>
      </c>
      <c r="J54">
        <v>341</v>
      </c>
      <c r="K54">
        <v>370</v>
      </c>
      <c r="L54">
        <v>1981</v>
      </c>
      <c r="M54">
        <v>1990</v>
      </c>
      <c r="P54">
        <v>256</v>
      </c>
      <c r="Q54">
        <v>280</v>
      </c>
      <c r="V54" t="s">
        <v>27</v>
      </c>
      <c r="X54">
        <f t="shared" si="0"/>
      </c>
      <c r="Y54">
        <v>341</v>
      </c>
      <c r="Z54">
        <v>370</v>
      </c>
      <c r="AA54">
        <v>1981</v>
      </c>
      <c r="AB54">
        <v>1990</v>
      </c>
      <c r="AC54">
        <v>256</v>
      </c>
      <c r="AD54">
        <v>280</v>
      </c>
    </row>
    <row r="55" spans="1:32" ht="13.5" hidden="1">
      <c r="A55" t="s">
        <v>136</v>
      </c>
      <c r="B55" s="1">
        <v>430015</v>
      </c>
      <c r="C55" t="s">
        <v>261</v>
      </c>
      <c r="D55" t="s">
        <v>556</v>
      </c>
      <c r="E55" t="s">
        <v>262</v>
      </c>
      <c r="F55" t="s">
        <v>263</v>
      </c>
      <c r="G55" t="s">
        <v>264</v>
      </c>
      <c r="H55" t="s">
        <v>265</v>
      </c>
      <c r="J55">
        <v>371</v>
      </c>
      <c r="K55">
        <v>430</v>
      </c>
      <c r="P55">
        <v>281</v>
      </c>
      <c r="Q55">
        <v>285</v>
      </c>
      <c r="R55">
        <v>1306</v>
      </c>
      <c r="S55">
        <v>1315</v>
      </c>
      <c r="V55" t="s">
        <v>136</v>
      </c>
      <c r="X55">
        <f t="shared" si="0"/>
      </c>
      <c r="Y55">
        <v>371</v>
      </c>
      <c r="Z55">
        <v>430</v>
      </c>
      <c r="AC55">
        <v>281</v>
      </c>
      <c r="AD55">
        <v>285</v>
      </c>
      <c r="AE55">
        <v>1306</v>
      </c>
      <c r="AF55">
        <v>1315</v>
      </c>
    </row>
    <row r="56" spans="1:30" ht="13.5" hidden="1">
      <c r="A56" t="s">
        <v>135</v>
      </c>
      <c r="B56" s="1">
        <v>430016</v>
      </c>
      <c r="C56" t="s">
        <v>266</v>
      </c>
      <c r="D56" t="s">
        <v>267</v>
      </c>
      <c r="E56" t="s">
        <v>268</v>
      </c>
      <c r="F56" t="s">
        <v>269</v>
      </c>
      <c r="G56" t="s">
        <v>270</v>
      </c>
      <c r="H56" t="s">
        <v>271</v>
      </c>
      <c r="J56">
        <v>431</v>
      </c>
      <c r="K56">
        <v>460</v>
      </c>
      <c r="P56">
        <v>286</v>
      </c>
      <c r="Q56">
        <v>305</v>
      </c>
      <c r="V56" t="s">
        <v>135</v>
      </c>
      <c r="X56">
        <f t="shared" si="0"/>
      </c>
      <c r="Y56">
        <v>431</v>
      </c>
      <c r="Z56">
        <v>460</v>
      </c>
      <c r="AC56">
        <v>286</v>
      </c>
      <c r="AD56">
        <v>305</v>
      </c>
    </row>
    <row r="57" spans="1:30" ht="13.5" hidden="1">
      <c r="A57" t="s">
        <v>139</v>
      </c>
      <c r="B57" s="1">
        <v>430018</v>
      </c>
      <c r="C57" t="s">
        <v>272</v>
      </c>
      <c r="D57" t="s">
        <v>273</v>
      </c>
      <c r="E57" t="s">
        <v>274</v>
      </c>
      <c r="F57" t="s">
        <v>275</v>
      </c>
      <c r="G57" t="s">
        <v>276</v>
      </c>
      <c r="H57" t="s">
        <v>557</v>
      </c>
      <c r="J57">
        <v>461</v>
      </c>
      <c r="K57">
        <v>475</v>
      </c>
      <c r="P57">
        <v>316</v>
      </c>
      <c r="Q57">
        <v>320</v>
      </c>
      <c r="V57" t="s">
        <v>139</v>
      </c>
      <c r="X57">
        <f t="shared" si="0"/>
      </c>
      <c r="Y57">
        <v>461</v>
      </c>
      <c r="Z57">
        <v>475</v>
      </c>
      <c r="AC57">
        <v>316</v>
      </c>
      <c r="AD57">
        <v>320</v>
      </c>
    </row>
    <row r="58" spans="1:30" ht="13.5" hidden="1">
      <c r="A58" t="s">
        <v>138</v>
      </c>
      <c r="B58" s="1">
        <v>430019</v>
      </c>
      <c r="C58" t="s">
        <v>277</v>
      </c>
      <c r="D58" t="s">
        <v>278</v>
      </c>
      <c r="E58" t="s">
        <v>279</v>
      </c>
      <c r="F58" t="s">
        <v>280</v>
      </c>
      <c r="G58" t="s">
        <v>281</v>
      </c>
      <c r="H58" t="s">
        <v>282</v>
      </c>
      <c r="J58">
        <v>476</v>
      </c>
      <c r="K58">
        <v>520</v>
      </c>
      <c r="P58">
        <v>321</v>
      </c>
      <c r="Q58">
        <v>345</v>
      </c>
      <c r="V58" t="s">
        <v>138</v>
      </c>
      <c r="X58">
        <f t="shared" si="0"/>
      </c>
      <c r="Y58">
        <v>476</v>
      </c>
      <c r="Z58">
        <v>520</v>
      </c>
      <c r="AC58">
        <v>321</v>
      </c>
      <c r="AD58">
        <v>345</v>
      </c>
    </row>
    <row r="59" spans="1:30" ht="13.5" hidden="1">
      <c r="A59" t="s">
        <v>140</v>
      </c>
      <c r="B59" s="1">
        <v>430020</v>
      </c>
      <c r="C59" t="s">
        <v>283</v>
      </c>
      <c r="D59" t="s">
        <v>284</v>
      </c>
      <c r="E59" t="s">
        <v>285</v>
      </c>
      <c r="F59" t="s">
        <v>286</v>
      </c>
      <c r="G59" t="s">
        <v>287</v>
      </c>
      <c r="H59" t="s">
        <v>558</v>
      </c>
      <c r="J59">
        <v>521</v>
      </c>
      <c r="K59">
        <v>530</v>
      </c>
      <c r="P59">
        <v>346</v>
      </c>
      <c r="Q59">
        <v>350</v>
      </c>
      <c r="V59" t="s">
        <v>140</v>
      </c>
      <c r="X59">
        <f t="shared" si="0"/>
      </c>
      <c r="Y59">
        <v>521</v>
      </c>
      <c r="Z59">
        <v>530</v>
      </c>
      <c r="AC59">
        <v>346</v>
      </c>
      <c r="AD59">
        <v>350</v>
      </c>
    </row>
    <row r="60" spans="1:30" ht="13.5" hidden="1">
      <c r="A60" t="s">
        <v>141</v>
      </c>
      <c r="B60" s="1">
        <v>430021</v>
      </c>
      <c r="C60" t="s">
        <v>288</v>
      </c>
      <c r="D60" t="s">
        <v>289</v>
      </c>
      <c r="E60" t="s">
        <v>290</v>
      </c>
      <c r="F60" t="s">
        <v>291</v>
      </c>
      <c r="G60" t="s">
        <v>292</v>
      </c>
      <c r="H60" t="s">
        <v>293</v>
      </c>
      <c r="J60">
        <v>531</v>
      </c>
      <c r="K60">
        <v>550</v>
      </c>
      <c r="P60">
        <v>351</v>
      </c>
      <c r="Q60">
        <v>365</v>
      </c>
      <c r="V60" t="s">
        <v>141</v>
      </c>
      <c r="X60">
        <f t="shared" si="0"/>
      </c>
      <c r="Y60">
        <v>531</v>
      </c>
      <c r="Z60">
        <v>550</v>
      </c>
      <c r="AC60">
        <v>351</v>
      </c>
      <c r="AD60">
        <v>365</v>
      </c>
    </row>
    <row r="61" spans="1:30" ht="13.5" hidden="1">
      <c r="A61" t="s">
        <v>142</v>
      </c>
      <c r="B61" s="1">
        <v>430022</v>
      </c>
      <c r="C61" t="s">
        <v>294</v>
      </c>
      <c r="D61" t="s">
        <v>295</v>
      </c>
      <c r="E61" t="s">
        <v>296</v>
      </c>
      <c r="F61" t="s">
        <v>297</v>
      </c>
      <c r="G61" t="s">
        <v>298</v>
      </c>
      <c r="H61" t="s">
        <v>559</v>
      </c>
      <c r="J61">
        <v>551</v>
      </c>
      <c r="K61">
        <v>565</v>
      </c>
      <c r="P61">
        <v>366</v>
      </c>
      <c r="Q61">
        <v>370</v>
      </c>
      <c r="V61" t="s">
        <v>142</v>
      </c>
      <c r="X61">
        <f t="shared" si="0"/>
      </c>
      <c r="Y61">
        <v>551</v>
      </c>
      <c r="Z61">
        <v>565</v>
      </c>
      <c r="AC61">
        <v>366</v>
      </c>
      <c r="AD61">
        <v>370</v>
      </c>
    </row>
    <row r="62" spans="1:30" ht="13.5" hidden="1">
      <c r="A62" t="s">
        <v>143</v>
      </c>
      <c r="B62" s="1">
        <v>430023</v>
      </c>
      <c r="C62" t="s">
        <v>299</v>
      </c>
      <c r="D62" t="s">
        <v>300</v>
      </c>
      <c r="E62" t="s">
        <v>301</v>
      </c>
      <c r="F62" t="s">
        <v>302</v>
      </c>
      <c r="G62" t="s">
        <v>303</v>
      </c>
      <c r="H62" t="s">
        <v>304</v>
      </c>
      <c r="J62">
        <v>566</v>
      </c>
      <c r="K62">
        <v>605</v>
      </c>
      <c r="P62">
        <v>371</v>
      </c>
      <c r="Q62">
        <v>385</v>
      </c>
      <c r="V62" t="s">
        <v>143</v>
      </c>
      <c r="X62">
        <f t="shared" si="0"/>
      </c>
      <c r="Y62">
        <v>566</v>
      </c>
      <c r="Z62">
        <v>605</v>
      </c>
      <c r="AC62">
        <v>371</v>
      </c>
      <c r="AD62">
        <v>385</v>
      </c>
    </row>
    <row r="63" spans="1:30" ht="13.5" hidden="1">
      <c r="A63" t="s">
        <v>144</v>
      </c>
      <c r="B63" s="1">
        <v>430024</v>
      </c>
      <c r="C63" t="s">
        <v>305</v>
      </c>
      <c r="D63" t="s">
        <v>306</v>
      </c>
      <c r="E63" t="s">
        <v>307</v>
      </c>
      <c r="F63" t="s">
        <v>308</v>
      </c>
      <c r="G63" t="s">
        <v>546</v>
      </c>
      <c r="H63" t="s">
        <v>309</v>
      </c>
      <c r="J63">
        <v>606</v>
      </c>
      <c r="K63">
        <v>620</v>
      </c>
      <c r="P63">
        <v>386</v>
      </c>
      <c r="Q63">
        <v>395</v>
      </c>
      <c r="V63" t="s">
        <v>144</v>
      </c>
      <c r="X63">
        <f t="shared" si="0"/>
      </c>
      <c r="Y63">
        <v>606</v>
      </c>
      <c r="Z63">
        <v>620</v>
      </c>
      <c r="AC63">
        <v>386</v>
      </c>
      <c r="AD63">
        <v>395</v>
      </c>
    </row>
    <row r="64" spans="1:30" ht="13.5" hidden="1">
      <c r="A64" t="s">
        <v>685</v>
      </c>
      <c r="B64" s="1">
        <v>430025</v>
      </c>
      <c r="C64" t="s">
        <v>310</v>
      </c>
      <c r="D64" t="s">
        <v>311</v>
      </c>
      <c r="E64" t="s">
        <v>312</v>
      </c>
      <c r="F64" t="s">
        <v>313</v>
      </c>
      <c r="G64" t="s">
        <v>314</v>
      </c>
      <c r="H64" t="s">
        <v>560</v>
      </c>
      <c r="J64">
        <v>621</v>
      </c>
      <c r="K64">
        <v>650</v>
      </c>
      <c r="P64">
        <v>396</v>
      </c>
      <c r="Q64">
        <v>410</v>
      </c>
      <c r="V64" t="s">
        <v>685</v>
      </c>
      <c r="X64">
        <f t="shared" si="0"/>
      </c>
      <c r="Y64">
        <v>621</v>
      </c>
      <c r="Z64">
        <v>650</v>
      </c>
      <c r="AC64">
        <v>396</v>
      </c>
      <c r="AD64">
        <v>410</v>
      </c>
    </row>
    <row r="65" spans="1:30" ht="13.5" hidden="1">
      <c r="A65" t="s">
        <v>145</v>
      </c>
      <c r="B65" s="1">
        <v>430026</v>
      </c>
      <c r="C65" t="s">
        <v>315</v>
      </c>
      <c r="D65" t="s">
        <v>316</v>
      </c>
      <c r="E65" t="s">
        <v>317</v>
      </c>
      <c r="F65" t="s">
        <v>318</v>
      </c>
      <c r="G65" t="s">
        <v>319</v>
      </c>
      <c r="H65" t="s">
        <v>320</v>
      </c>
      <c r="J65">
        <v>651</v>
      </c>
      <c r="K65">
        <v>660</v>
      </c>
      <c r="L65">
        <v>2026</v>
      </c>
      <c r="M65">
        <v>2035</v>
      </c>
      <c r="P65">
        <v>411</v>
      </c>
      <c r="Q65">
        <v>415</v>
      </c>
      <c r="V65" t="s">
        <v>145</v>
      </c>
      <c r="X65">
        <f t="shared" si="0"/>
      </c>
      <c r="Y65">
        <v>651</v>
      </c>
      <c r="Z65">
        <v>660</v>
      </c>
      <c r="AA65">
        <v>2026</v>
      </c>
      <c r="AB65">
        <v>2035</v>
      </c>
      <c r="AC65">
        <v>411</v>
      </c>
      <c r="AD65">
        <v>415</v>
      </c>
    </row>
    <row r="66" spans="1:30" ht="13.5" hidden="1">
      <c r="A66" t="s">
        <v>146</v>
      </c>
      <c r="B66" s="1">
        <v>430027</v>
      </c>
      <c r="C66" t="s">
        <v>321</v>
      </c>
      <c r="D66" t="s">
        <v>322</v>
      </c>
      <c r="E66" t="s">
        <v>323</v>
      </c>
      <c r="F66" t="s">
        <v>585</v>
      </c>
      <c r="G66" t="s">
        <v>324</v>
      </c>
      <c r="H66" t="s">
        <v>325</v>
      </c>
      <c r="J66">
        <v>661</v>
      </c>
      <c r="K66">
        <v>675</v>
      </c>
      <c r="P66">
        <v>416</v>
      </c>
      <c r="Q66">
        <v>430</v>
      </c>
      <c r="V66" t="s">
        <v>146</v>
      </c>
      <c r="X66">
        <f t="shared" si="0"/>
      </c>
      <c r="Y66">
        <v>661</v>
      </c>
      <c r="Z66">
        <v>675</v>
      </c>
      <c r="AC66">
        <v>416</v>
      </c>
      <c r="AD66">
        <v>430</v>
      </c>
    </row>
    <row r="67" spans="1:30" ht="13.5" hidden="1">
      <c r="A67" t="s">
        <v>147</v>
      </c>
      <c r="B67" s="1">
        <v>430028</v>
      </c>
      <c r="C67" t="s">
        <v>326</v>
      </c>
      <c r="D67" t="s">
        <v>327</v>
      </c>
      <c r="E67" t="s">
        <v>328</v>
      </c>
      <c r="F67" t="s">
        <v>329</v>
      </c>
      <c r="G67" t="s">
        <v>330</v>
      </c>
      <c r="H67" t="s">
        <v>331</v>
      </c>
      <c r="J67">
        <v>676</v>
      </c>
      <c r="K67">
        <v>705</v>
      </c>
      <c r="P67">
        <v>431</v>
      </c>
      <c r="Q67">
        <v>440</v>
      </c>
      <c r="V67" t="s">
        <v>147</v>
      </c>
      <c r="X67">
        <f t="shared" si="0"/>
      </c>
      <c r="Y67">
        <v>676</v>
      </c>
      <c r="Z67">
        <v>705</v>
      </c>
      <c r="AC67">
        <v>431</v>
      </c>
      <c r="AD67">
        <v>440</v>
      </c>
    </row>
    <row r="68" spans="1:30" ht="13.5" hidden="1">
      <c r="A68" t="s">
        <v>148</v>
      </c>
      <c r="B68" s="1">
        <v>430029</v>
      </c>
      <c r="C68" t="s">
        <v>332</v>
      </c>
      <c r="D68" t="s">
        <v>333</v>
      </c>
      <c r="E68" t="s">
        <v>334</v>
      </c>
      <c r="F68" t="s">
        <v>335</v>
      </c>
      <c r="G68" t="s">
        <v>336</v>
      </c>
      <c r="H68" t="s">
        <v>337</v>
      </c>
      <c r="J68">
        <v>706</v>
      </c>
      <c r="K68">
        <v>725</v>
      </c>
      <c r="P68">
        <v>441</v>
      </c>
      <c r="Q68">
        <v>445</v>
      </c>
      <c r="V68" t="s">
        <v>148</v>
      </c>
      <c r="X68">
        <f t="shared" si="0"/>
      </c>
      <c r="Y68">
        <v>706</v>
      </c>
      <c r="Z68">
        <v>725</v>
      </c>
      <c r="AC68">
        <v>441</v>
      </c>
      <c r="AD68">
        <v>445</v>
      </c>
    </row>
    <row r="69" spans="1:30" ht="13.5" hidden="1">
      <c r="A69" t="s">
        <v>149</v>
      </c>
      <c r="B69" s="1">
        <v>430030</v>
      </c>
      <c r="C69" t="s">
        <v>338</v>
      </c>
      <c r="D69" t="s">
        <v>339</v>
      </c>
      <c r="E69" t="s">
        <v>340</v>
      </c>
      <c r="F69" t="s">
        <v>341</v>
      </c>
      <c r="G69" t="s">
        <v>342</v>
      </c>
      <c r="H69" t="s">
        <v>572</v>
      </c>
      <c r="J69">
        <v>726</v>
      </c>
      <c r="K69">
        <v>750</v>
      </c>
      <c r="P69">
        <v>446</v>
      </c>
      <c r="Q69">
        <v>450</v>
      </c>
      <c r="V69" t="s">
        <v>149</v>
      </c>
      <c r="X69">
        <f t="shared" si="0"/>
      </c>
      <c r="Y69">
        <v>726</v>
      </c>
      <c r="Z69">
        <v>750</v>
      </c>
      <c r="AC69">
        <v>446</v>
      </c>
      <c r="AD69">
        <v>450</v>
      </c>
    </row>
    <row r="70" spans="1:30" ht="13.5" hidden="1">
      <c r="A70" t="s">
        <v>150</v>
      </c>
      <c r="B70" s="1">
        <v>430031</v>
      </c>
      <c r="C70" t="s">
        <v>343</v>
      </c>
      <c r="D70" t="s">
        <v>344</v>
      </c>
      <c r="E70" t="s">
        <v>345</v>
      </c>
      <c r="F70" t="s">
        <v>346</v>
      </c>
      <c r="G70" t="s">
        <v>347</v>
      </c>
      <c r="H70" t="s">
        <v>348</v>
      </c>
      <c r="J70">
        <v>751</v>
      </c>
      <c r="K70">
        <v>780</v>
      </c>
      <c r="P70">
        <v>451</v>
      </c>
      <c r="Q70">
        <v>470</v>
      </c>
      <c r="V70" t="s">
        <v>150</v>
      </c>
      <c r="X70">
        <f t="shared" si="0"/>
      </c>
      <c r="Y70">
        <v>751</v>
      </c>
      <c r="Z70">
        <v>780</v>
      </c>
      <c r="AC70">
        <v>451</v>
      </c>
      <c r="AD70">
        <v>470</v>
      </c>
    </row>
    <row r="71" spans="1:30" ht="13.5" hidden="1">
      <c r="A71" t="s">
        <v>151</v>
      </c>
      <c r="B71" s="1">
        <v>430032</v>
      </c>
      <c r="C71" t="s">
        <v>553</v>
      </c>
      <c r="D71" t="s">
        <v>349</v>
      </c>
      <c r="E71" t="s">
        <v>350</v>
      </c>
      <c r="F71" t="s">
        <v>351</v>
      </c>
      <c r="G71" t="s">
        <v>352</v>
      </c>
      <c r="H71" t="s">
        <v>569</v>
      </c>
      <c r="J71">
        <v>781</v>
      </c>
      <c r="K71">
        <v>805</v>
      </c>
      <c r="P71">
        <v>471</v>
      </c>
      <c r="Q71">
        <v>490</v>
      </c>
      <c r="V71" t="s">
        <v>151</v>
      </c>
      <c r="X71">
        <f t="shared" si="0"/>
      </c>
      <c r="Y71">
        <v>781</v>
      </c>
      <c r="Z71">
        <v>805</v>
      </c>
      <c r="AC71">
        <v>471</v>
      </c>
      <c r="AD71">
        <v>490</v>
      </c>
    </row>
    <row r="72" spans="1:28" ht="13.5" hidden="1">
      <c r="A72" t="s">
        <v>152</v>
      </c>
      <c r="B72" s="1">
        <v>430033</v>
      </c>
      <c r="C72" t="s">
        <v>353</v>
      </c>
      <c r="D72" t="s">
        <v>354</v>
      </c>
      <c r="E72" t="s">
        <v>355</v>
      </c>
      <c r="F72" t="s">
        <v>555</v>
      </c>
      <c r="G72" t="s">
        <v>356</v>
      </c>
      <c r="H72" t="s">
        <v>357</v>
      </c>
      <c r="J72">
        <v>806</v>
      </c>
      <c r="K72">
        <v>830</v>
      </c>
      <c r="L72">
        <v>1971</v>
      </c>
      <c r="M72">
        <v>1980</v>
      </c>
      <c r="P72">
        <v>2021</v>
      </c>
      <c r="Q72">
        <v>2030</v>
      </c>
      <c r="V72" t="s">
        <v>152</v>
      </c>
      <c r="X72">
        <f t="shared" si="0"/>
      </c>
      <c r="Y72">
        <v>806</v>
      </c>
      <c r="Z72">
        <v>830</v>
      </c>
      <c r="AA72">
        <v>1971</v>
      </c>
      <c r="AB72">
        <v>1980</v>
      </c>
    </row>
    <row r="73" spans="1:30" ht="13.5" hidden="1">
      <c r="A73" t="s">
        <v>153</v>
      </c>
      <c r="B73" s="1">
        <v>430034</v>
      </c>
      <c r="C73" t="s">
        <v>358</v>
      </c>
      <c r="D73" t="s">
        <v>359</v>
      </c>
      <c r="E73" t="s">
        <v>360</v>
      </c>
      <c r="F73" t="s">
        <v>361</v>
      </c>
      <c r="G73" t="s">
        <v>362</v>
      </c>
      <c r="H73" t="s">
        <v>363</v>
      </c>
      <c r="J73">
        <v>831</v>
      </c>
      <c r="K73">
        <v>865</v>
      </c>
      <c r="P73">
        <v>491</v>
      </c>
      <c r="Q73">
        <v>515</v>
      </c>
      <c r="V73" t="s">
        <v>153</v>
      </c>
      <c r="X73">
        <f t="shared" si="0"/>
      </c>
      <c r="Y73">
        <v>831</v>
      </c>
      <c r="Z73">
        <v>865</v>
      </c>
      <c r="AC73">
        <v>491</v>
      </c>
      <c r="AD73">
        <v>515</v>
      </c>
    </row>
    <row r="74" spans="1:30" ht="13.5" hidden="1">
      <c r="A74" t="s">
        <v>155</v>
      </c>
      <c r="B74" s="1">
        <v>430035</v>
      </c>
      <c r="C74" t="s">
        <v>364</v>
      </c>
      <c r="D74" t="s">
        <v>365</v>
      </c>
      <c r="E74" t="s">
        <v>366</v>
      </c>
      <c r="F74" t="s">
        <v>367</v>
      </c>
      <c r="G74" t="s">
        <v>368</v>
      </c>
      <c r="H74" t="s">
        <v>369</v>
      </c>
      <c r="J74">
        <v>866</v>
      </c>
      <c r="K74">
        <v>910</v>
      </c>
      <c r="P74">
        <v>516</v>
      </c>
      <c r="Q74">
        <v>530</v>
      </c>
      <c r="V74" t="s">
        <v>155</v>
      </c>
      <c r="X74">
        <f t="shared" si="0"/>
      </c>
      <c r="Y74">
        <v>866</v>
      </c>
      <c r="Z74">
        <v>910</v>
      </c>
      <c r="AC74">
        <v>516</v>
      </c>
      <c r="AD74">
        <v>530</v>
      </c>
    </row>
    <row r="75" spans="1:32" ht="13.5" hidden="1">
      <c r="A75" t="s">
        <v>154</v>
      </c>
      <c r="B75" s="1">
        <v>430036</v>
      </c>
      <c r="C75" t="s">
        <v>370</v>
      </c>
      <c r="D75" t="s">
        <v>371</v>
      </c>
      <c r="E75" t="s">
        <v>372</v>
      </c>
      <c r="F75" t="s">
        <v>373</v>
      </c>
      <c r="G75" t="s">
        <v>374</v>
      </c>
      <c r="H75" t="s">
        <v>578</v>
      </c>
      <c r="J75">
        <v>911</v>
      </c>
      <c r="K75">
        <v>930</v>
      </c>
      <c r="P75">
        <v>531</v>
      </c>
      <c r="Q75">
        <v>555</v>
      </c>
      <c r="R75">
        <v>1291</v>
      </c>
      <c r="S75">
        <v>1295</v>
      </c>
      <c r="V75" t="s">
        <v>154</v>
      </c>
      <c r="X75">
        <f t="shared" si="0"/>
      </c>
      <c r="Y75">
        <v>911</v>
      </c>
      <c r="Z75">
        <v>930</v>
      </c>
      <c r="AC75">
        <v>531</v>
      </c>
      <c r="AD75">
        <v>555</v>
      </c>
      <c r="AE75">
        <v>1291</v>
      </c>
      <c r="AF75">
        <v>1295</v>
      </c>
    </row>
    <row r="76" spans="1:30" ht="13.5" hidden="1">
      <c r="A76" t="s">
        <v>710</v>
      </c>
      <c r="B76" s="1">
        <v>430037</v>
      </c>
      <c r="C76" t="s">
        <v>375</v>
      </c>
      <c r="D76" t="s">
        <v>376</v>
      </c>
      <c r="E76" t="s">
        <v>377</v>
      </c>
      <c r="F76" t="s">
        <v>378</v>
      </c>
      <c r="G76" t="s">
        <v>379</v>
      </c>
      <c r="H76" t="s">
        <v>380</v>
      </c>
      <c r="J76">
        <v>931</v>
      </c>
      <c r="K76">
        <v>950</v>
      </c>
      <c r="P76">
        <v>556</v>
      </c>
      <c r="Q76">
        <v>565</v>
      </c>
      <c r="V76" t="s">
        <v>710</v>
      </c>
      <c r="X76">
        <f t="shared" si="0"/>
      </c>
      <c r="Y76">
        <v>931</v>
      </c>
      <c r="Z76">
        <v>950</v>
      </c>
      <c r="AC76">
        <v>556</v>
      </c>
      <c r="AD76">
        <v>565</v>
      </c>
    </row>
    <row r="77" spans="1:30" ht="13.5" hidden="1">
      <c r="A77" t="s">
        <v>156</v>
      </c>
      <c r="B77" s="1">
        <v>430038</v>
      </c>
      <c r="C77" t="s">
        <v>381</v>
      </c>
      <c r="D77" t="s">
        <v>537</v>
      </c>
      <c r="E77" t="s">
        <v>382</v>
      </c>
      <c r="F77" t="s">
        <v>383</v>
      </c>
      <c r="G77" t="s">
        <v>384</v>
      </c>
      <c r="H77" t="s">
        <v>588</v>
      </c>
      <c r="J77">
        <v>951</v>
      </c>
      <c r="K77">
        <v>960</v>
      </c>
      <c r="P77">
        <v>566</v>
      </c>
      <c r="Q77">
        <v>575</v>
      </c>
      <c r="V77" t="s">
        <v>156</v>
      </c>
      <c r="X77">
        <f t="shared" si="0"/>
      </c>
      <c r="Y77">
        <v>951</v>
      </c>
      <c r="Z77">
        <v>960</v>
      </c>
      <c r="AC77">
        <v>566</v>
      </c>
      <c r="AD77">
        <v>575</v>
      </c>
    </row>
    <row r="78" spans="1:30" ht="13.5" hidden="1">
      <c r="A78" t="s">
        <v>385</v>
      </c>
      <c r="B78" s="1">
        <v>430039</v>
      </c>
      <c r="C78" t="s">
        <v>386</v>
      </c>
      <c r="D78" t="s">
        <v>538</v>
      </c>
      <c r="E78" t="s">
        <v>387</v>
      </c>
      <c r="F78" t="s">
        <v>388</v>
      </c>
      <c r="G78" t="s">
        <v>389</v>
      </c>
      <c r="H78" t="s">
        <v>580</v>
      </c>
      <c r="J78">
        <v>961</v>
      </c>
      <c r="K78">
        <v>965</v>
      </c>
      <c r="P78">
        <v>576</v>
      </c>
      <c r="Q78">
        <v>580</v>
      </c>
      <c r="V78" t="s">
        <v>385</v>
      </c>
      <c r="X78">
        <f t="shared" si="0"/>
      </c>
      <c r="Y78">
        <v>961</v>
      </c>
      <c r="Z78">
        <v>965</v>
      </c>
      <c r="AC78">
        <v>576</v>
      </c>
      <c r="AD78">
        <v>580</v>
      </c>
    </row>
    <row r="79" spans="1:30" ht="13.5" hidden="1">
      <c r="A79" t="s">
        <v>158</v>
      </c>
      <c r="B79" s="1">
        <v>430040</v>
      </c>
      <c r="C79" t="s">
        <v>390</v>
      </c>
      <c r="D79" t="s">
        <v>391</v>
      </c>
      <c r="E79" t="s">
        <v>392</v>
      </c>
      <c r="F79" t="s">
        <v>393</v>
      </c>
      <c r="G79" t="s">
        <v>394</v>
      </c>
      <c r="H79" t="s">
        <v>395</v>
      </c>
      <c r="J79">
        <v>976</v>
      </c>
      <c r="K79">
        <v>1015</v>
      </c>
      <c r="P79">
        <v>586</v>
      </c>
      <c r="Q79">
        <v>605</v>
      </c>
      <c r="V79" t="s">
        <v>158</v>
      </c>
      <c r="X79">
        <f t="shared" si="0"/>
      </c>
      <c r="Y79">
        <v>976</v>
      </c>
      <c r="Z79">
        <v>1015</v>
      </c>
      <c r="AC79">
        <v>586</v>
      </c>
      <c r="AD79">
        <v>605</v>
      </c>
    </row>
    <row r="80" spans="1:30" ht="13.5" hidden="1">
      <c r="A80" t="s">
        <v>157</v>
      </c>
      <c r="B80" s="1">
        <v>430041</v>
      </c>
      <c r="C80" t="s">
        <v>396</v>
      </c>
      <c r="D80" t="s">
        <v>397</v>
      </c>
      <c r="E80" t="s">
        <v>398</v>
      </c>
      <c r="F80" t="s">
        <v>399</v>
      </c>
      <c r="G80" t="s">
        <v>400</v>
      </c>
      <c r="H80" t="s">
        <v>401</v>
      </c>
      <c r="J80">
        <v>1016</v>
      </c>
      <c r="K80">
        <v>1040</v>
      </c>
      <c r="P80">
        <v>606</v>
      </c>
      <c r="Q80">
        <v>620</v>
      </c>
      <c r="V80" t="s">
        <v>157</v>
      </c>
      <c r="X80">
        <f t="shared" si="0"/>
      </c>
      <c r="Y80">
        <v>1016</v>
      </c>
      <c r="Z80">
        <v>1040</v>
      </c>
      <c r="AC80">
        <v>606</v>
      </c>
      <c r="AD80">
        <v>620</v>
      </c>
    </row>
    <row r="81" spans="1:30" ht="13.5" hidden="1">
      <c r="A81" t="s">
        <v>159</v>
      </c>
      <c r="B81" s="1">
        <v>430042</v>
      </c>
      <c r="C81" t="s">
        <v>402</v>
      </c>
      <c r="D81" t="s">
        <v>403</v>
      </c>
      <c r="E81" t="s">
        <v>404</v>
      </c>
      <c r="F81" t="s">
        <v>405</v>
      </c>
      <c r="G81" t="s">
        <v>587</v>
      </c>
      <c r="H81" t="s">
        <v>406</v>
      </c>
      <c r="J81">
        <v>1041</v>
      </c>
      <c r="K81">
        <v>1085</v>
      </c>
      <c r="P81">
        <v>621</v>
      </c>
      <c r="Q81">
        <v>645</v>
      </c>
      <c r="R81">
        <v>2031</v>
      </c>
      <c r="S81">
        <v>2040</v>
      </c>
      <c r="V81" t="s">
        <v>159</v>
      </c>
      <c r="X81">
        <f t="shared" si="0"/>
      </c>
      <c r="Y81">
        <v>1041</v>
      </c>
      <c r="Z81">
        <v>1085</v>
      </c>
      <c r="AC81">
        <v>621</v>
      </c>
      <c r="AD81">
        <v>645</v>
      </c>
    </row>
    <row r="82" spans="1:30" ht="13.5" hidden="1">
      <c r="A82" t="s">
        <v>407</v>
      </c>
      <c r="B82" s="1">
        <v>430043</v>
      </c>
      <c r="C82" t="s">
        <v>408</v>
      </c>
      <c r="D82" t="s">
        <v>409</v>
      </c>
      <c r="E82" t="s">
        <v>410</v>
      </c>
      <c r="F82" t="s">
        <v>411</v>
      </c>
      <c r="G82" t="s">
        <v>412</v>
      </c>
      <c r="H82" t="s">
        <v>696</v>
      </c>
      <c r="J82">
        <v>1086</v>
      </c>
      <c r="K82">
        <v>1095</v>
      </c>
      <c r="P82">
        <v>646</v>
      </c>
      <c r="Q82">
        <v>650</v>
      </c>
      <c r="V82" t="s">
        <v>407</v>
      </c>
      <c r="X82">
        <f t="shared" si="0"/>
      </c>
      <c r="Y82">
        <v>1086</v>
      </c>
      <c r="Z82">
        <v>1095</v>
      </c>
      <c r="AC82">
        <v>646</v>
      </c>
      <c r="AD82">
        <v>650</v>
      </c>
    </row>
    <row r="83" spans="1:30" ht="13.5" hidden="1">
      <c r="A83" t="s">
        <v>162</v>
      </c>
      <c r="B83" s="1">
        <v>430044</v>
      </c>
      <c r="C83" t="s">
        <v>413</v>
      </c>
      <c r="D83" t="s">
        <v>414</v>
      </c>
      <c r="E83" t="s">
        <v>697</v>
      </c>
      <c r="F83" t="s">
        <v>415</v>
      </c>
      <c r="G83" t="s">
        <v>416</v>
      </c>
      <c r="H83" t="s">
        <v>417</v>
      </c>
      <c r="J83">
        <v>1096</v>
      </c>
      <c r="K83">
        <v>1140</v>
      </c>
      <c r="P83">
        <v>651</v>
      </c>
      <c r="Q83">
        <v>655</v>
      </c>
      <c r="V83" t="s">
        <v>162</v>
      </c>
      <c r="X83">
        <f t="shared" si="0"/>
      </c>
      <c r="Y83">
        <v>1096</v>
      </c>
      <c r="Z83">
        <v>1140</v>
      </c>
      <c r="AC83">
        <v>651</v>
      </c>
      <c r="AD83">
        <v>655</v>
      </c>
    </row>
    <row r="84" spans="1:30" ht="13.5" hidden="1">
      <c r="A84" t="s">
        <v>876</v>
      </c>
      <c r="B84" s="1">
        <v>430045</v>
      </c>
      <c r="C84" t="s">
        <v>882</v>
      </c>
      <c r="D84" t="s">
        <v>883</v>
      </c>
      <c r="E84" t="s">
        <v>589</v>
      </c>
      <c r="F84" t="s">
        <v>590</v>
      </c>
      <c r="G84" t="s">
        <v>418</v>
      </c>
      <c r="H84" t="s">
        <v>419</v>
      </c>
      <c r="J84">
        <v>1141</v>
      </c>
      <c r="K84">
        <v>1150</v>
      </c>
      <c r="P84">
        <v>656</v>
      </c>
      <c r="Q84">
        <v>675</v>
      </c>
      <c r="V84" t="s">
        <v>163</v>
      </c>
      <c r="X84" t="str">
        <f t="shared" si="0"/>
        <v>×</v>
      </c>
      <c r="Y84">
        <v>1141</v>
      </c>
      <c r="Z84">
        <v>1150</v>
      </c>
      <c r="AC84">
        <v>656</v>
      </c>
      <c r="AD84">
        <v>675</v>
      </c>
    </row>
    <row r="85" spans="1:30" ht="13.5" hidden="1">
      <c r="A85" t="s">
        <v>161</v>
      </c>
      <c r="B85" s="1">
        <v>430046</v>
      </c>
      <c r="C85" t="s">
        <v>420</v>
      </c>
      <c r="D85" t="s">
        <v>421</v>
      </c>
      <c r="E85" t="s">
        <v>422</v>
      </c>
      <c r="F85" t="s">
        <v>423</v>
      </c>
      <c r="G85" t="s">
        <v>579</v>
      </c>
      <c r="H85" t="s">
        <v>561</v>
      </c>
      <c r="J85">
        <v>1151</v>
      </c>
      <c r="K85">
        <v>1175</v>
      </c>
      <c r="P85">
        <v>676</v>
      </c>
      <c r="Q85">
        <v>685</v>
      </c>
      <c r="V85" t="s">
        <v>161</v>
      </c>
      <c r="X85">
        <f t="shared" si="0"/>
      </c>
      <c r="Y85">
        <v>1151</v>
      </c>
      <c r="Z85">
        <v>1175</v>
      </c>
      <c r="AC85">
        <v>676</v>
      </c>
      <c r="AD85">
        <v>685</v>
      </c>
    </row>
    <row r="86" spans="1:30" ht="13.5" hidden="1">
      <c r="A86" t="s">
        <v>160</v>
      </c>
      <c r="B86" s="1">
        <v>430047</v>
      </c>
      <c r="C86" t="s">
        <v>424</v>
      </c>
      <c r="D86" t="s">
        <v>425</v>
      </c>
      <c r="E86" t="s">
        <v>426</v>
      </c>
      <c r="F86" t="s">
        <v>427</v>
      </c>
      <c r="G86" t="s">
        <v>428</v>
      </c>
      <c r="H86" t="s">
        <v>429</v>
      </c>
      <c r="J86">
        <v>1176</v>
      </c>
      <c r="K86">
        <v>1215</v>
      </c>
      <c r="P86">
        <v>686</v>
      </c>
      <c r="Q86">
        <v>700</v>
      </c>
      <c r="V86" t="s">
        <v>160</v>
      </c>
      <c r="X86">
        <f t="shared" si="0"/>
      </c>
      <c r="Y86">
        <v>1176</v>
      </c>
      <c r="Z86">
        <v>1215</v>
      </c>
      <c r="AC86">
        <v>686</v>
      </c>
      <c r="AD86">
        <v>700</v>
      </c>
    </row>
    <row r="87" spans="1:30" ht="13.5" hidden="1">
      <c r="A87" t="s">
        <v>164</v>
      </c>
      <c r="B87" s="1">
        <v>430048</v>
      </c>
      <c r="C87" t="s">
        <v>430</v>
      </c>
      <c r="D87" t="s">
        <v>431</v>
      </c>
      <c r="E87" t="s">
        <v>432</v>
      </c>
      <c r="F87" t="s">
        <v>433</v>
      </c>
      <c r="G87" t="s">
        <v>434</v>
      </c>
      <c r="H87" t="s">
        <v>573</v>
      </c>
      <c r="J87">
        <v>1216</v>
      </c>
      <c r="K87">
        <v>1245</v>
      </c>
      <c r="P87">
        <v>701</v>
      </c>
      <c r="Q87">
        <v>725</v>
      </c>
      <c r="V87" t="s">
        <v>164</v>
      </c>
      <c r="X87">
        <f t="shared" si="0"/>
      </c>
      <c r="Y87">
        <v>1216</v>
      </c>
      <c r="Z87">
        <v>1245</v>
      </c>
      <c r="AC87">
        <v>701</v>
      </c>
      <c r="AD87">
        <v>725</v>
      </c>
    </row>
    <row r="88" spans="1:30" ht="13.5" hidden="1">
      <c r="A88" t="s">
        <v>686</v>
      </c>
      <c r="B88" s="1">
        <v>430049</v>
      </c>
      <c r="C88" t="s">
        <v>699</v>
      </c>
      <c r="D88" t="s">
        <v>700</v>
      </c>
      <c r="E88" t="s">
        <v>448</v>
      </c>
      <c r="F88" t="s">
        <v>449</v>
      </c>
      <c r="G88" t="s">
        <v>450</v>
      </c>
      <c r="H88" t="s">
        <v>574</v>
      </c>
      <c r="J88">
        <v>1251</v>
      </c>
      <c r="K88">
        <v>1255</v>
      </c>
      <c r="P88">
        <v>726</v>
      </c>
      <c r="Q88">
        <v>730</v>
      </c>
      <c r="V88" t="s">
        <v>686</v>
      </c>
      <c r="X88">
        <f t="shared" si="0"/>
      </c>
      <c r="Y88">
        <v>1251</v>
      </c>
      <c r="Z88">
        <v>1255</v>
      </c>
      <c r="AC88">
        <v>726</v>
      </c>
      <c r="AD88">
        <v>730</v>
      </c>
    </row>
    <row r="89" spans="1:30" ht="13.5" hidden="1">
      <c r="A89" t="s">
        <v>166</v>
      </c>
      <c r="B89" s="1">
        <v>430050</v>
      </c>
      <c r="C89" t="s">
        <v>435</v>
      </c>
      <c r="D89" t="s">
        <v>436</v>
      </c>
      <c r="E89" t="s">
        <v>437</v>
      </c>
      <c r="F89" t="s">
        <v>438</v>
      </c>
      <c r="G89" t="s">
        <v>439</v>
      </c>
      <c r="H89" t="s">
        <v>576</v>
      </c>
      <c r="J89">
        <v>1256</v>
      </c>
      <c r="K89">
        <v>1290</v>
      </c>
      <c r="P89">
        <v>731</v>
      </c>
      <c r="Q89">
        <v>745</v>
      </c>
      <c r="V89" t="s">
        <v>166</v>
      </c>
      <c r="X89">
        <f t="shared" si="0"/>
      </c>
      <c r="Y89">
        <v>1256</v>
      </c>
      <c r="Z89">
        <v>1290</v>
      </c>
      <c r="AC89">
        <v>731</v>
      </c>
      <c r="AD89">
        <v>745</v>
      </c>
    </row>
    <row r="90" spans="1:30" ht="13.5" hidden="1">
      <c r="A90" t="s">
        <v>879</v>
      </c>
      <c r="B90" s="1">
        <v>430051</v>
      </c>
      <c r="C90" t="s">
        <v>440</v>
      </c>
      <c r="D90" t="s">
        <v>441</v>
      </c>
      <c r="E90" t="s">
        <v>442</v>
      </c>
      <c r="F90" t="s">
        <v>443</v>
      </c>
      <c r="G90" t="s">
        <v>444</v>
      </c>
      <c r="H90" t="s">
        <v>577</v>
      </c>
      <c r="J90">
        <v>1291</v>
      </c>
      <c r="K90">
        <v>1305</v>
      </c>
      <c r="P90">
        <v>746</v>
      </c>
      <c r="Q90">
        <v>755</v>
      </c>
      <c r="V90" t="s">
        <v>165</v>
      </c>
      <c r="X90" t="str">
        <f t="shared" si="0"/>
        <v>×</v>
      </c>
      <c r="Y90">
        <v>1291</v>
      </c>
      <c r="Z90">
        <v>1305</v>
      </c>
      <c r="AC90">
        <v>746</v>
      </c>
      <c r="AD90">
        <v>755</v>
      </c>
    </row>
    <row r="91" spans="1:30" ht="13.5" hidden="1">
      <c r="A91" t="s">
        <v>711</v>
      </c>
      <c r="B91" s="1">
        <v>430052</v>
      </c>
      <c r="C91" t="s">
        <v>683</v>
      </c>
      <c r="D91" t="s">
        <v>684</v>
      </c>
      <c r="E91" t="s">
        <v>445</v>
      </c>
      <c r="F91" t="s">
        <v>446</v>
      </c>
      <c r="G91" t="s">
        <v>447</v>
      </c>
      <c r="H91" t="s">
        <v>554</v>
      </c>
      <c r="J91">
        <v>1306</v>
      </c>
      <c r="K91">
        <v>1325</v>
      </c>
      <c r="P91">
        <v>756</v>
      </c>
      <c r="Q91">
        <v>765</v>
      </c>
      <c r="V91" t="s">
        <v>711</v>
      </c>
      <c r="X91">
        <f t="shared" si="0"/>
      </c>
      <c r="Y91">
        <v>1306</v>
      </c>
      <c r="Z91">
        <v>1325</v>
      </c>
      <c r="AC91">
        <v>756</v>
      </c>
      <c r="AD91">
        <v>765</v>
      </c>
    </row>
    <row r="92" spans="1:30" ht="13.5" hidden="1">
      <c r="A92" t="s">
        <v>130</v>
      </c>
      <c r="B92" s="1">
        <v>430054</v>
      </c>
      <c r="C92" t="s">
        <v>451</v>
      </c>
      <c r="D92" t="s">
        <v>452</v>
      </c>
      <c r="E92" t="s">
        <v>453</v>
      </c>
      <c r="F92" t="s">
        <v>584</v>
      </c>
      <c r="G92" t="s">
        <v>454</v>
      </c>
      <c r="H92" t="s">
        <v>586</v>
      </c>
      <c r="J92">
        <v>1346</v>
      </c>
      <c r="K92">
        <v>1370</v>
      </c>
      <c r="P92">
        <v>776</v>
      </c>
      <c r="Q92">
        <v>785</v>
      </c>
      <c r="V92" t="s">
        <v>130</v>
      </c>
      <c r="X92">
        <f t="shared" si="0"/>
      </c>
      <c r="Y92">
        <v>1346</v>
      </c>
      <c r="Z92">
        <v>1370</v>
      </c>
      <c r="AC92">
        <v>776</v>
      </c>
      <c r="AD92">
        <v>785</v>
      </c>
    </row>
    <row r="93" spans="1:30" ht="13.5" hidden="1">
      <c r="A93" t="s">
        <v>880</v>
      </c>
      <c r="B93" s="1">
        <v>430055</v>
      </c>
      <c r="C93" t="s">
        <v>455</v>
      </c>
      <c r="D93" t="s">
        <v>456</v>
      </c>
      <c r="E93" t="s">
        <v>457</v>
      </c>
      <c r="F93" t="s">
        <v>458</v>
      </c>
      <c r="G93" t="s">
        <v>459</v>
      </c>
      <c r="H93" t="s">
        <v>460</v>
      </c>
      <c r="J93">
        <v>1371</v>
      </c>
      <c r="K93">
        <v>1375</v>
      </c>
      <c r="P93">
        <v>786</v>
      </c>
      <c r="Q93">
        <v>790</v>
      </c>
      <c r="V93" t="s">
        <v>167</v>
      </c>
      <c r="X93" t="str">
        <f t="shared" si="0"/>
        <v>×</v>
      </c>
      <c r="Y93">
        <v>1371</v>
      </c>
      <c r="Z93">
        <v>1375</v>
      </c>
      <c r="AC93">
        <v>786</v>
      </c>
      <c r="AD93">
        <v>790</v>
      </c>
    </row>
    <row r="94" spans="1:30" ht="13.5" hidden="1">
      <c r="A94" t="s">
        <v>848</v>
      </c>
      <c r="B94" s="1">
        <v>430056</v>
      </c>
      <c r="C94" t="s">
        <v>462</v>
      </c>
      <c r="D94" t="s">
        <v>463</v>
      </c>
      <c r="E94" t="s">
        <v>470</v>
      </c>
      <c r="F94" t="s">
        <v>471</v>
      </c>
      <c r="G94" t="s">
        <v>472</v>
      </c>
      <c r="H94" t="s">
        <v>747</v>
      </c>
      <c r="J94">
        <v>1376</v>
      </c>
      <c r="K94">
        <v>1390</v>
      </c>
      <c r="P94">
        <v>791</v>
      </c>
      <c r="Q94">
        <v>810</v>
      </c>
      <c r="V94" t="s">
        <v>461</v>
      </c>
      <c r="X94" t="str">
        <f t="shared" si="0"/>
        <v>×</v>
      </c>
      <c r="Y94">
        <v>1376</v>
      </c>
      <c r="Z94">
        <v>1390</v>
      </c>
      <c r="AC94">
        <v>791</v>
      </c>
      <c r="AD94">
        <v>810</v>
      </c>
    </row>
    <row r="95" spans="1:30" ht="13.5" hidden="1">
      <c r="A95" t="s">
        <v>849</v>
      </c>
      <c r="B95" s="1">
        <v>430057</v>
      </c>
      <c r="C95" t="s">
        <v>468</v>
      </c>
      <c r="D95" t="s">
        <v>469</v>
      </c>
      <c r="E95" t="s">
        <v>464</v>
      </c>
      <c r="F95" t="s">
        <v>465</v>
      </c>
      <c r="G95" t="s">
        <v>466</v>
      </c>
      <c r="H95" t="s">
        <v>748</v>
      </c>
      <c r="J95">
        <v>1391</v>
      </c>
      <c r="K95">
        <v>1420</v>
      </c>
      <c r="P95">
        <v>811</v>
      </c>
      <c r="Q95">
        <v>835</v>
      </c>
      <c r="V95" t="s">
        <v>467</v>
      </c>
      <c r="X95" t="str">
        <f t="shared" si="0"/>
        <v>×</v>
      </c>
      <c r="Y95">
        <v>1391</v>
      </c>
      <c r="Z95">
        <v>1420</v>
      </c>
      <c r="AC95">
        <v>811</v>
      </c>
      <c r="AD95">
        <v>835</v>
      </c>
    </row>
    <row r="96" spans="1:32" ht="13.5" hidden="1">
      <c r="A96" t="s">
        <v>171</v>
      </c>
      <c r="B96" s="1">
        <v>430058</v>
      </c>
      <c r="C96" t="s">
        <v>473</v>
      </c>
      <c r="D96" t="s">
        <v>474</v>
      </c>
      <c r="E96" t="s">
        <v>475</v>
      </c>
      <c r="F96" t="s">
        <v>476</v>
      </c>
      <c r="G96" t="s">
        <v>477</v>
      </c>
      <c r="H96" t="s">
        <v>478</v>
      </c>
      <c r="J96">
        <v>1421</v>
      </c>
      <c r="K96">
        <v>1470</v>
      </c>
      <c r="P96">
        <v>836</v>
      </c>
      <c r="Q96">
        <v>855</v>
      </c>
      <c r="R96">
        <v>1271</v>
      </c>
      <c r="S96">
        <v>1275</v>
      </c>
      <c r="V96" t="s">
        <v>171</v>
      </c>
      <c r="X96">
        <f t="shared" si="0"/>
      </c>
      <c r="Y96">
        <v>1421</v>
      </c>
      <c r="Z96">
        <v>1470</v>
      </c>
      <c r="AC96">
        <v>836</v>
      </c>
      <c r="AD96">
        <v>855</v>
      </c>
      <c r="AE96">
        <v>1271</v>
      </c>
      <c r="AF96">
        <v>1275</v>
      </c>
    </row>
    <row r="97" spans="1:30" ht="13.5" hidden="1">
      <c r="A97" t="s">
        <v>174</v>
      </c>
      <c r="B97" s="1">
        <v>430059</v>
      </c>
      <c r="C97" t="s">
        <v>479</v>
      </c>
      <c r="D97" t="s">
        <v>480</v>
      </c>
      <c r="E97" t="s">
        <v>481</v>
      </c>
      <c r="F97" t="s">
        <v>482</v>
      </c>
      <c r="G97" t="s">
        <v>483</v>
      </c>
      <c r="H97" t="s">
        <v>734</v>
      </c>
      <c r="J97">
        <v>1471</v>
      </c>
      <c r="K97">
        <v>1510</v>
      </c>
      <c r="P97">
        <v>856</v>
      </c>
      <c r="Q97">
        <v>865</v>
      </c>
      <c r="V97" t="s">
        <v>174</v>
      </c>
      <c r="X97">
        <f t="shared" si="0"/>
      </c>
      <c r="Y97">
        <v>1471</v>
      </c>
      <c r="Z97">
        <v>1510</v>
      </c>
      <c r="AC97">
        <v>856</v>
      </c>
      <c r="AD97">
        <v>865</v>
      </c>
    </row>
    <row r="98" spans="1:30" ht="13.5" hidden="1">
      <c r="A98" t="s">
        <v>180</v>
      </c>
      <c r="B98" s="1">
        <v>430060</v>
      </c>
      <c r="C98" t="s">
        <v>484</v>
      </c>
      <c r="D98" t="s">
        <v>485</v>
      </c>
      <c r="E98" t="s">
        <v>486</v>
      </c>
      <c r="F98" t="s">
        <v>482</v>
      </c>
      <c r="G98" t="s">
        <v>483</v>
      </c>
      <c r="H98" t="s">
        <v>735</v>
      </c>
      <c r="J98">
        <v>1511</v>
      </c>
      <c r="K98">
        <v>1525</v>
      </c>
      <c r="P98">
        <v>866</v>
      </c>
      <c r="Q98">
        <v>875</v>
      </c>
      <c r="V98" t="s">
        <v>180</v>
      </c>
      <c r="X98">
        <f t="shared" si="0"/>
      </c>
      <c r="Y98">
        <v>1511</v>
      </c>
      <c r="Z98">
        <v>1525</v>
      </c>
      <c r="AC98">
        <v>866</v>
      </c>
      <c r="AD98">
        <v>875</v>
      </c>
    </row>
    <row r="99" spans="1:30" ht="13.5" hidden="1">
      <c r="A99" t="s">
        <v>173</v>
      </c>
      <c r="B99" s="1">
        <v>430061</v>
      </c>
      <c r="C99" t="s">
        <v>487</v>
      </c>
      <c r="D99" t="s">
        <v>488</v>
      </c>
      <c r="E99" t="s">
        <v>489</v>
      </c>
      <c r="F99" t="s">
        <v>490</v>
      </c>
      <c r="G99" t="s">
        <v>477</v>
      </c>
      <c r="H99" t="s">
        <v>736</v>
      </c>
      <c r="J99">
        <v>1526</v>
      </c>
      <c r="K99">
        <v>1565</v>
      </c>
      <c r="L99">
        <v>2036</v>
      </c>
      <c r="M99">
        <v>2045</v>
      </c>
      <c r="P99">
        <v>876</v>
      </c>
      <c r="Q99">
        <v>905</v>
      </c>
      <c r="V99" t="s">
        <v>173</v>
      </c>
      <c r="X99">
        <f t="shared" si="0"/>
      </c>
      <c r="Y99">
        <v>1526</v>
      </c>
      <c r="Z99">
        <v>1565</v>
      </c>
      <c r="AA99">
        <v>2036</v>
      </c>
      <c r="AB99">
        <v>2045</v>
      </c>
      <c r="AC99">
        <v>876</v>
      </c>
      <c r="AD99">
        <v>905</v>
      </c>
    </row>
    <row r="100" spans="1:30" ht="13.5" hidden="1">
      <c r="A100" t="s">
        <v>690</v>
      </c>
      <c r="B100" s="1">
        <v>430062</v>
      </c>
      <c r="C100" t="s">
        <v>491</v>
      </c>
      <c r="D100" t="s">
        <v>534</v>
      </c>
      <c r="E100" t="s">
        <v>492</v>
      </c>
      <c r="F100" t="s">
        <v>493</v>
      </c>
      <c r="G100" t="s">
        <v>477</v>
      </c>
      <c r="H100" t="s">
        <v>737</v>
      </c>
      <c r="J100">
        <v>1566</v>
      </c>
      <c r="K100">
        <v>1615</v>
      </c>
      <c r="P100">
        <v>906</v>
      </c>
      <c r="Q100">
        <v>930</v>
      </c>
      <c r="V100" t="s">
        <v>712</v>
      </c>
      <c r="X100">
        <f t="shared" si="0"/>
      </c>
      <c r="Y100">
        <v>1566</v>
      </c>
      <c r="Z100">
        <v>1615</v>
      </c>
      <c r="AC100">
        <v>906</v>
      </c>
      <c r="AD100">
        <v>930</v>
      </c>
    </row>
    <row r="101" spans="1:30" ht="13.5" hidden="1">
      <c r="A101" t="s">
        <v>713</v>
      </c>
      <c r="B101" s="1">
        <v>430063</v>
      </c>
      <c r="C101" t="s">
        <v>571</v>
      </c>
      <c r="D101" t="s">
        <v>494</v>
      </c>
      <c r="E101" t="s">
        <v>495</v>
      </c>
      <c r="F101" t="s">
        <v>496</v>
      </c>
      <c r="G101" t="s">
        <v>497</v>
      </c>
      <c r="H101" t="s">
        <v>738</v>
      </c>
      <c r="J101">
        <v>1616</v>
      </c>
      <c r="K101">
        <v>1645</v>
      </c>
      <c r="P101">
        <v>931</v>
      </c>
      <c r="Q101">
        <v>945</v>
      </c>
      <c r="V101" t="s">
        <v>713</v>
      </c>
      <c r="X101">
        <f t="shared" si="0"/>
      </c>
      <c r="Y101">
        <v>1616</v>
      </c>
      <c r="Z101">
        <v>1645</v>
      </c>
      <c r="AC101">
        <v>931</v>
      </c>
      <c r="AD101">
        <v>945</v>
      </c>
    </row>
    <row r="102" spans="1:30" ht="13.5" hidden="1">
      <c r="A102" t="s">
        <v>172</v>
      </c>
      <c r="B102" s="1">
        <v>430064</v>
      </c>
      <c r="C102" t="s">
        <v>498</v>
      </c>
      <c r="D102" t="s">
        <v>499</v>
      </c>
      <c r="E102" t="s">
        <v>500</v>
      </c>
      <c r="F102" t="s">
        <v>501</v>
      </c>
      <c r="G102" t="s">
        <v>483</v>
      </c>
      <c r="H102" t="s">
        <v>739</v>
      </c>
      <c r="P102">
        <v>946</v>
      </c>
      <c r="Q102">
        <v>965</v>
      </c>
      <c r="V102" t="s">
        <v>172</v>
      </c>
      <c r="X102">
        <f t="shared" si="0"/>
      </c>
      <c r="AC102">
        <v>946</v>
      </c>
      <c r="AD102">
        <v>965</v>
      </c>
    </row>
    <row r="103" spans="1:30" ht="13.5" hidden="1">
      <c r="A103" t="s">
        <v>176</v>
      </c>
      <c r="B103" s="1">
        <v>430065</v>
      </c>
      <c r="C103" t="s">
        <v>502</v>
      </c>
      <c r="D103" t="s">
        <v>503</v>
      </c>
      <c r="E103" t="s">
        <v>504</v>
      </c>
      <c r="F103" t="s">
        <v>505</v>
      </c>
      <c r="G103" t="s">
        <v>477</v>
      </c>
      <c r="H103" t="s">
        <v>740</v>
      </c>
      <c r="J103">
        <v>1646</v>
      </c>
      <c r="K103">
        <v>1665</v>
      </c>
      <c r="P103">
        <v>966</v>
      </c>
      <c r="Q103">
        <v>990</v>
      </c>
      <c r="V103" t="s">
        <v>176</v>
      </c>
      <c r="X103">
        <f aca="true" t="shared" si="1" ref="X103:X121">IF(A103&lt;&gt;V103,"×","")</f>
      </c>
      <c r="Y103">
        <v>1646</v>
      </c>
      <c r="Z103">
        <v>1665</v>
      </c>
      <c r="AC103">
        <v>966</v>
      </c>
      <c r="AD103">
        <v>990</v>
      </c>
    </row>
    <row r="104" spans="1:32" ht="13.5" hidden="1">
      <c r="A104" t="s">
        <v>506</v>
      </c>
      <c r="B104" s="1">
        <v>430066</v>
      </c>
      <c r="C104" t="s">
        <v>507</v>
      </c>
      <c r="D104" t="s">
        <v>535</v>
      </c>
      <c r="E104" t="s">
        <v>508</v>
      </c>
      <c r="F104" t="s">
        <v>509</v>
      </c>
      <c r="G104" t="s">
        <v>510</v>
      </c>
      <c r="H104" t="s">
        <v>741</v>
      </c>
      <c r="J104">
        <v>1666</v>
      </c>
      <c r="K104">
        <v>1715</v>
      </c>
      <c r="P104">
        <v>991</v>
      </c>
      <c r="Q104">
        <v>1000</v>
      </c>
      <c r="R104">
        <v>1316</v>
      </c>
      <c r="S104">
        <v>1325</v>
      </c>
      <c r="V104" t="s">
        <v>506</v>
      </c>
      <c r="X104">
        <f t="shared" si="1"/>
      </c>
      <c r="Y104">
        <v>1666</v>
      </c>
      <c r="Z104">
        <v>1715</v>
      </c>
      <c r="AC104">
        <v>991</v>
      </c>
      <c r="AD104">
        <v>1000</v>
      </c>
      <c r="AE104">
        <v>1316</v>
      </c>
      <c r="AF104">
        <v>1325</v>
      </c>
    </row>
    <row r="105" spans="1:30" ht="13.5" hidden="1">
      <c r="A105" t="s">
        <v>541</v>
      </c>
      <c r="B105" s="1">
        <v>430067</v>
      </c>
      <c r="C105" t="s">
        <v>540</v>
      </c>
      <c r="D105" t="s">
        <v>511</v>
      </c>
      <c r="E105" t="s">
        <v>512</v>
      </c>
      <c r="F105" t="s">
        <v>513</v>
      </c>
      <c r="G105" t="s">
        <v>514</v>
      </c>
      <c r="H105" t="s">
        <v>742</v>
      </c>
      <c r="J105">
        <v>1716</v>
      </c>
      <c r="K105">
        <v>1740</v>
      </c>
      <c r="P105">
        <v>1001</v>
      </c>
      <c r="Q105">
        <v>1010</v>
      </c>
      <c r="V105" t="s">
        <v>541</v>
      </c>
      <c r="X105">
        <f t="shared" si="1"/>
      </c>
      <c r="Y105">
        <v>1716</v>
      </c>
      <c r="Z105">
        <v>1740</v>
      </c>
      <c r="AC105">
        <v>1001</v>
      </c>
      <c r="AD105">
        <v>1010</v>
      </c>
    </row>
    <row r="106" spans="1:30" ht="13.5" hidden="1">
      <c r="A106" t="s">
        <v>515</v>
      </c>
      <c r="B106" s="1">
        <v>430068</v>
      </c>
      <c r="C106" t="s">
        <v>539</v>
      </c>
      <c r="D106" t="s">
        <v>516</v>
      </c>
      <c r="E106" t="s">
        <v>517</v>
      </c>
      <c r="F106" t="s">
        <v>518</v>
      </c>
      <c r="G106" t="s">
        <v>519</v>
      </c>
      <c r="H106" t="s">
        <v>743</v>
      </c>
      <c r="P106">
        <v>1011</v>
      </c>
      <c r="Q106">
        <v>1060</v>
      </c>
      <c r="V106" t="s">
        <v>515</v>
      </c>
      <c r="X106">
        <f t="shared" si="1"/>
      </c>
      <c r="AC106">
        <v>1011</v>
      </c>
      <c r="AD106">
        <v>1060</v>
      </c>
    </row>
    <row r="107" spans="1:30" ht="13.5" hidden="1">
      <c r="A107" t="s">
        <v>520</v>
      </c>
      <c r="B107" s="1">
        <v>430069</v>
      </c>
      <c r="C107" t="s">
        <v>46</v>
      </c>
      <c r="D107" t="s">
        <v>47</v>
      </c>
      <c r="E107" t="s">
        <v>48</v>
      </c>
      <c r="F107" t="s">
        <v>49</v>
      </c>
      <c r="G107" t="s">
        <v>547</v>
      </c>
      <c r="H107" t="s">
        <v>744</v>
      </c>
      <c r="J107">
        <v>1741</v>
      </c>
      <c r="K107">
        <v>1780</v>
      </c>
      <c r="P107">
        <v>1061</v>
      </c>
      <c r="Q107">
        <v>1100</v>
      </c>
      <c r="V107" t="s">
        <v>520</v>
      </c>
      <c r="X107">
        <f t="shared" si="1"/>
      </c>
      <c r="Y107">
        <v>1741</v>
      </c>
      <c r="Z107">
        <v>1780</v>
      </c>
      <c r="AC107">
        <v>1061</v>
      </c>
      <c r="AD107">
        <v>1100</v>
      </c>
    </row>
    <row r="108" spans="1:30" ht="13.5" hidden="1">
      <c r="A108" t="s">
        <v>179</v>
      </c>
      <c r="B108" s="1">
        <v>430070</v>
      </c>
      <c r="C108" t="s">
        <v>50</v>
      </c>
      <c r="D108" t="s">
        <v>51</v>
      </c>
      <c r="E108" t="s">
        <v>52</v>
      </c>
      <c r="F108" t="s">
        <v>53</v>
      </c>
      <c r="G108" t="s">
        <v>54</v>
      </c>
      <c r="H108" t="s">
        <v>745</v>
      </c>
      <c r="J108">
        <v>1781</v>
      </c>
      <c r="K108">
        <v>1795</v>
      </c>
      <c r="P108">
        <v>1101</v>
      </c>
      <c r="Q108">
        <v>1120</v>
      </c>
      <c r="V108" t="s">
        <v>179</v>
      </c>
      <c r="X108">
        <f t="shared" si="1"/>
      </c>
      <c r="Y108">
        <v>1781</v>
      </c>
      <c r="Z108">
        <v>1795</v>
      </c>
      <c r="AC108">
        <v>1101</v>
      </c>
      <c r="AD108">
        <v>1120</v>
      </c>
    </row>
    <row r="109" spans="1:30" ht="13.5" hidden="1">
      <c r="A109" t="s">
        <v>175</v>
      </c>
      <c r="B109" s="1">
        <v>430071</v>
      </c>
      <c r="C109" t="s">
        <v>55</v>
      </c>
      <c r="D109" t="s">
        <v>56</v>
      </c>
      <c r="E109" t="s">
        <v>57</v>
      </c>
      <c r="F109" t="s">
        <v>58</v>
      </c>
      <c r="G109" t="s">
        <v>59</v>
      </c>
      <c r="H109" t="s">
        <v>60</v>
      </c>
      <c r="P109">
        <v>1121</v>
      </c>
      <c r="Q109">
        <v>1135</v>
      </c>
      <c r="V109" t="s">
        <v>175</v>
      </c>
      <c r="X109">
        <f t="shared" si="1"/>
      </c>
      <c r="AC109">
        <v>1121</v>
      </c>
      <c r="AD109">
        <v>1135</v>
      </c>
    </row>
    <row r="110" spans="1:30" ht="13.5" hidden="1">
      <c r="A110" t="s">
        <v>177</v>
      </c>
      <c r="B110" s="1">
        <v>430072</v>
      </c>
      <c r="C110" t="s">
        <v>61</v>
      </c>
      <c r="D110" t="s">
        <v>62</v>
      </c>
      <c r="E110" t="s">
        <v>63</v>
      </c>
      <c r="F110" t="s">
        <v>64</v>
      </c>
      <c r="G110" t="s">
        <v>65</v>
      </c>
      <c r="H110" t="s">
        <v>66</v>
      </c>
      <c r="J110">
        <v>1796</v>
      </c>
      <c r="K110">
        <v>1825</v>
      </c>
      <c r="P110">
        <v>1136</v>
      </c>
      <c r="Q110">
        <v>1155</v>
      </c>
      <c r="V110" t="s">
        <v>177</v>
      </c>
      <c r="X110">
        <f t="shared" si="1"/>
      </c>
      <c r="Y110">
        <v>1796</v>
      </c>
      <c r="Z110">
        <v>1825</v>
      </c>
      <c r="AC110">
        <v>1136</v>
      </c>
      <c r="AD110">
        <v>1155</v>
      </c>
    </row>
    <row r="111" spans="1:32" ht="13.5" hidden="1">
      <c r="A111" t="s">
        <v>67</v>
      </c>
      <c r="B111" s="1">
        <v>430073</v>
      </c>
      <c r="C111" t="s">
        <v>68</v>
      </c>
      <c r="D111" t="s">
        <v>69</v>
      </c>
      <c r="E111" t="s">
        <v>70</v>
      </c>
      <c r="F111" t="s">
        <v>71</v>
      </c>
      <c r="G111" t="s">
        <v>72</v>
      </c>
      <c r="H111" t="s">
        <v>73</v>
      </c>
      <c r="P111">
        <v>1156</v>
      </c>
      <c r="Q111">
        <v>1175</v>
      </c>
      <c r="R111">
        <v>1276</v>
      </c>
      <c r="S111">
        <v>1280</v>
      </c>
      <c r="V111" t="s">
        <v>67</v>
      </c>
      <c r="X111">
        <f t="shared" si="1"/>
      </c>
      <c r="AC111">
        <v>1156</v>
      </c>
      <c r="AD111">
        <v>1175</v>
      </c>
      <c r="AE111">
        <v>1276</v>
      </c>
      <c r="AF111">
        <v>1280</v>
      </c>
    </row>
    <row r="112" spans="1:30" ht="13.5" hidden="1">
      <c r="A112" t="s">
        <v>178</v>
      </c>
      <c r="B112" s="1">
        <v>430074</v>
      </c>
      <c r="C112" t="s">
        <v>74</v>
      </c>
      <c r="D112" t="s">
        <v>75</v>
      </c>
      <c r="E112" t="s">
        <v>76</v>
      </c>
      <c r="F112" t="s">
        <v>77</v>
      </c>
      <c r="G112" t="s">
        <v>78</v>
      </c>
      <c r="H112" t="s">
        <v>79</v>
      </c>
      <c r="J112">
        <v>1826</v>
      </c>
      <c r="K112">
        <v>1835</v>
      </c>
      <c r="P112">
        <v>1176</v>
      </c>
      <c r="Q112">
        <v>1190</v>
      </c>
      <c r="V112" t="s">
        <v>178</v>
      </c>
      <c r="X112">
        <f t="shared" si="1"/>
      </c>
      <c r="Y112">
        <v>1826</v>
      </c>
      <c r="Z112">
        <v>1835</v>
      </c>
      <c r="AC112">
        <v>1176</v>
      </c>
      <c r="AD112">
        <v>1190</v>
      </c>
    </row>
    <row r="113" spans="1:30" ht="13.5" hidden="1">
      <c r="A113" t="s">
        <v>80</v>
      </c>
      <c r="B113" s="1">
        <v>430075</v>
      </c>
      <c r="C113" t="s">
        <v>81</v>
      </c>
      <c r="D113" t="s">
        <v>82</v>
      </c>
      <c r="E113" t="s">
        <v>83</v>
      </c>
      <c r="F113" t="s">
        <v>545</v>
      </c>
      <c r="G113" t="s">
        <v>292</v>
      </c>
      <c r="H113" t="s">
        <v>84</v>
      </c>
      <c r="P113">
        <v>1191</v>
      </c>
      <c r="Q113">
        <v>1195</v>
      </c>
      <c r="V113" t="s">
        <v>80</v>
      </c>
      <c r="X113">
        <f t="shared" si="1"/>
      </c>
      <c r="AC113">
        <v>1191</v>
      </c>
      <c r="AD113">
        <v>1195</v>
      </c>
    </row>
    <row r="114" spans="1:30" ht="13.5" hidden="1">
      <c r="A114" t="s">
        <v>181</v>
      </c>
      <c r="B114" s="1">
        <v>430076</v>
      </c>
      <c r="C114" t="s">
        <v>85</v>
      </c>
      <c r="D114" t="s">
        <v>86</v>
      </c>
      <c r="E114" t="s">
        <v>87</v>
      </c>
      <c r="F114" t="s">
        <v>88</v>
      </c>
      <c r="G114" t="s">
        <v>570</v>
      </c>
      <c r="H114" t="s">
        <v>575</v>
      </c>
      <c r="J114">
        <v>1836</v>
      </c>
      <c r="K114">
        <v>1860</v>
      </c>
      <c r="P114">
        <v>1196</v>
      </c>
      <c r="Q114">
        <v>1205</v>
      </c>
      <c r="V114" t="s">
        <v>181</v>
      </c>
      <c r="X114">
        <f t="shared" si="1"/>
      </c>
      <c r="Y114">
        <v>1836</v>
      </c>
      <c r="Z114">
        <v>1860</v>
      </c>
      <c r="AC114">
        <v>1196</v>
      </c>
      <c r="AD114">
        <v>1205</v>
      </c>
    </row>
    <row r="115" spans="1:30" ht="13.5" hidden="1">
      <c r="A115" t="s">
        <v>182</v>
      </c>
      <c r="B115" s="1">
        <v>430077</v>
      </c>
      <c r="C115" t="s">
        <v>89</v>
      </c>
      <c r="D115" t="s">
        <v>90</v>
      </c>
      <c r="E115" t="s">
        <v>91</v>
      </c>
      <c r="F115" t="s">
        <v>92</v>
      </c>
      <c r="G115" t="s">
        <v>93</v>
      </c>
      <c r="H115" t="s">
        <v>94</v>
      </c>
      <c r="J115">
        <v>1861</v>
      </c>
      <c r="K115">
        <v>1875</v>
      </c>
      <c r="P115">
        <v>1206</v>
      </c>
      <c r="Q115">
        <v>1210</v>
      </c>
      <c r="V115" t="s">
        <v>182</v>
      </c>
      <c r="X115">
        <f t="shared" si="1"/>
      </c>
      <c r="Y115">
        <v>1861</v>
      </c>
      <c r="Z115">
        <v>1875</v>
      </c>
      <c r="AC115">
        <v>1206</v>
      </c>
      <c r="AD115">
        <v>1210</v>
      </c>
    </row>
    <row r="116" spans="1:32" ht="13.5" hidden="1">
      <c r="A116" t="s">
        <v>542</v>
      </c>
      <c r="B116" s="1">
        <v>430078</v>
      </c>
      <c r="C116" t="s">
        <v>95</v>
      </c>
      <c r="D116" t="s">
        <v>96</v>
      </c>
      <c r="E116" t="s">
        <v>97</v>
      </c>
      <c r="F116" t="s">
        <v>98</v>
      </c>
      <c r="G116" t="s">
        <v>205</v>
      </c>
      <c r="H116" t="s">
        <v>746</v>
      </c>
      <c r="J116">
        <v>1876</v>
      </c>
      <c r="K116">
        <v>1885</v>
      </c>
      <c r="P116">
        <v>1211</v>
      </c>
      <c r="Q116">
        <v>1225</v>
      </c>
      <c r="R116">
        <v>1281</v>
      </c>
      <c r="S116">
        <v>1290</v>
      </c>
      <c r="V116" t="s">
        <v>542</v>
      </c>
      <c r="X116">
        <f t="shared" si="1"/>
      </c>
      <c r="Y116">
        <v>1876</v>
      </c>
      <c r="Z116">
        <v>1885</v>
      </c>
      <c r="AC116">
        <v>1211</v>
      </c>
      <c r="AD116">
        <v>1225</v>
      </c>
      <c r="AE116">
        <v>1281</v>
      </c>
      <c r="AF116">
        <v>1290</v>
      </c>
    </row>
    <row r="117" spans="1:30" ht="13.5" hidden="1">
      <c r="A117" t="s">
        <v>687</v>
      </c>
      <c r="B117" s="1">
        <v>430079</v>
      </c>
      <c r="C117" t="s">
        <v>689</v>
      </c>
      <c r="D117" t="s">
        <v>701</v>
      </c>
      <c r="E117" t="s">
        <v>550</v>
      </c>
      <c r="F117" t="s">
        <v>99</v>
      </c>
      <c r="G117" t="s">
        <v>100</v>
      </c>
      <c r="H117" t="s">
        <v>582</v>
      </c>
      <c r="J117">
        <v>1886</v>
      </c>
      <c r="K117">
        <v>1910</v>
      </c>
      <c r="P117">
        <v>1226</v>
      </c>
      <c r="Q117">
        <v>1230</v>
      </c>
      <c r="V117" t="s">
        <v>687</v>
      </c>
      <c r="X117">
        <f t="shared" si="1"/>
      </c>
      <c r="Y117">
        <v>1886</v>
      </c>
      <c r="Z117">
        <v>1910</v>
      </c>
      <c r="AC117">
        <v>1226</v>
      </c>
      <c r="AD117">
        <v>1230</v>
      </c>
    </row>
    <row r="118" spans="1:30" ht="13.5" hidden="1">
      <c r="A118" t="s">
        <v>688</v>
      </c>
      <c r="B118" s="1">
        <v>430080</v>
      </c>
      <c r="C118" t="s">
        <v>689</v>
      </c>
      <c r="D118" t="s">
        <v>702</v>
      </c>
      <c r="E118" t="s">
        <v>543</v>
      </c>
      <c r="F118" t="s">
        <v>544</v>
      </c>
      <c r="G118" t="s">
        <v>698</v>
      </c>
      <c r="H118" t="s">
        <v>101</v>
      </c>
      <c r="J118">
        <v>1911</v>
      </c>
      <c r="K118">
        <v>1935</v>
      </c>
      <c r="P118">
        <v>1231</v>
      </c>
      <c r="Q118">
        <v>1240</v>
      </c>
      <c r="V118" t="s">
        <v>688</v>
      </c>
      <c r="X118">
        <f t="shared" si="1"/>
      </c>
      <c r="Y118">
        <v>1911</v>
      </c>
      <c r="Z118">
        <v>1935</v>
      </c>
      <c r="AC118">
        <v>1231</v>
      </c>
      <c r="AD118">
        <v>1240</v>
      </c>
    </row>
    <row r="119" spans="1:30" ht="13.5" hidden="1">
      <c r="A119" t="s">
        <v>827</v>
      </c>
      <c r="B119" s="1">
        <v>430081</v>
      </c>
      <c r="C119" t="s">
        <v>835</v>
      </c>
      <c r="D119" t="s">
        <v>834</v>
      </c>
      <c r="E119" t="s">
        <v>566</v>
      </c>
      <c r="F119" t="s">
        <v>567</v>
      </c>
      <c r="G119" t="s">
        <v>568</v>
      </c>
      <c r="H119" t="s">
        <v>583</v>
      </c>
      <c r="J119">
        <v>1936</v>
      </c>
      <c r="K119">
        <v>1955</v>
      </c>
      <c r="L119">
        <v>2006</v>
      </c>
      <c r="M119">
        <v>2015</v>
      </c>
      <c r="P119">
        <v>1241</v>
      </c>
      <c r="Q119">
        <v>1250</v>
      </c>
      <c r="V119" t="s">
        <v>827</v>
      </c>
      <c r="X119">
        <f t="shared" si="1"/>
      </c>
      <c r="Y119">
        <v>1936</v>
      </c>
      <c r="Z119">
        <v>1955</v>
      </c>
      <c r="AA119">
        <v>2006</v>
      </c>
      <c r="AB119">
        <v>2015</v>
      </c>
      <c r="AC119">
        <v>1241</v>
      </c>
      <c r="AD119">
        <v>1250</v>
      </c>
    </row>
    <row r="120" spans="1:30" ht="13.5" hidden="1">
      <c r="A120" t="s">
        <v>858</v>
      </c>
      <c r="B120" s="1">
        <v>430082</v>
      </c>
      <c r="C120" t="s">
        <v>837</v>
      </c>
      <c r="D120" t="s">
        <v>859</v>
      </c>
      <c r="E120" t="s">
        <v>843</v>
      </c>
      <c r="F120" t="s">
        <v>844</v>
      </c>
      <c r="G120" t="s">
        <v>845</v>
      </c>
      <c r="H120" t="s">
        <v>846</v>
      </c>
      <c r="J120">
        <v>1956</v>
      </c>
      <c r="K120">
        <v>1960</v>
      </c>
      <c r="L120">
        <v>2001</v>
      </c>
      <c r="M120">
        <v>2005</v>
      </c>
      <c r="P120">
        <v>2006</v>
      </c>
      <c r="Q120">
        <v>2015</v>
      </c>
      <c r="V120" t="s">
        <v>858</v>
      </c>
      <c r="X120">
        <f t="shared" si="1"/>
      </c>
      <c r="Y120">
        <v>1956</v>
      </c>
      <c r="Z120">
        <v>1960</v>
      </c>
      <c r="AA120">
        <v>2001</v>
      </c>
      <c r="AB120">
        <v>2005</v>
      </c>
      <c r="AC120">
        <v>2006</v>
      </c>
      <c r="AD120">
        <v>2015</v>
      </c>
    </row>
    <row r="121" spans="1:30" ht="13.5" hidden="1">
      <c r="A121" t="s">
        <v>829</v>
      </c>
      <c r="B121" s="1">
        <v>430083</v>
      </c>
      <c r="C121" t="s">
        <v>836</v>
      </c>
      <c r="D121" t="s">
        <v>833</v>
      </c>
      <c r="E121" t="s">
        <v>692</v>
      </c>
      <c r="F121" t="s">
        <v>693</v>
      </c>
      <c r="G121" t="s">
        <v>694</v>
      </c>
      <c r="H121" t="s">
        <v>695</v>
      </c>
      <c r="J121">
        <v>1961</v>
      </c>
      <c r="K121">
        <v>1970</v>
      </c>
      <c r="P121">
        <v>1251</v>
      </c>
      <c r="Q121">
        <v>1255</v>
      </c>
      <c r="V121" t="s">
        <v>829</v>
      </c>
      <c r="X121">
        <f t="shared" si="1"/>
      </c>
      <c r="Y121">
        <v>1961</v>
      </c>
      <c r="Z121">
        <v>1970</v>
      </c>
      <c r="AC121">
        <v>1251</v>
      </c>
      <c r="AD121">
        <v>1255</v>
      </c>
    </row>
    <row r="122" spans="1:30" ht="13.5" hidden="1">
      <c r="A122" t="s">
        <v>861</v>
      </c>
      <c r="B122" s="1">
        <v>430086</v>
      </c>
      <c r="C122" t="s">
        <v>862</v>
      </c>
      <c r="D122" t="s">
        <v>854</v>
      </c>
      <c r="E122" t="s">
        <v>863</v>
      </c>
      <c r="F122" t="s">
        <v>864</v>
      </c>
      <c r="G122" t="s">
        <v>865</v>
      </c>
      <c r="H122" t="s">
        <v>866</v>
      </c>
      <c r="J122">
        <v>2016</v>
      </c>
      <c r="K122">
        <v>2025</v>
      </c>
      <c r="L122">
        <v>2046</v>
      </c>
      <c r="M122">
        <v>2055</v>
      </c>
      <c r="P122">
        <v>1296</v>
      </c>
      <c r="Q122">
        <v>1305</v>
      </c>
      <c r="V122" t="s">
        <v>716</v>
      </c>
      <c r="X122" t="str">
        <f>IF(A124&lt;&gt;V123,"×","")</f>
        <v>×</v>
      </c>
      <c r="AC122">
        <v>1256</v>
      </c>
      <c r="AD122">
        <v>1260</v>
      </c>
    </row>
    <row r="123" spans="1:30" ht="13.5" hidden="1">
      <c r="A123" t="s">
        <v>881</v>
      </c>
      <c r="B123" s="1">
        <v>430087</v>
      </c>
      <c r="C123" t="s">
        <v>884</v>
      </c>
      <c r="D123" t="s">
        <v>885</v>
      </c>
      <c r="E123" t="s">
        <v>887</v>
      </c>
      <c r="F123" t="s">
        <v>888</v>
      </c>
      <c r="G123" t="s">
        <v>889</v>
      </c>
      <c r="H123" t="s">
        <v>886</v>
      </c>
      <c r="Y123">
        <v>2016</v>
      </c>
      <c r="Z123">
        <v>2025</v>
      </c>
      <c r="AA123">
        <v>2046</v>
      </c>
      <c r="AB123">
        <v>2055</v>
      </c>
      <c r="AC123">
        <v>1296</v>
      </c>
      <c r="AD123">
        <v>1305</v>
      </c>
    </row>
    <row r="124" spans="1:17" ht="13.5" hidden="1">
      <c r="A124" t="s">
        <v>716</v>
      </c>
      <c r="B124" s="1">
        <v>430084</v>
      </c>
      <c r="C124" t="s">
        <v>719</v>
      </c>
      <c r="D124" t="s">
        <v>720</v>
      </c>
      <c r="J124">
        <v>2016</v>
      </c>
      <c r="K124">
        <v>2025</v>
      </c>
      <c r="L124">
        <v>2046</v>
      </c>
      <c r="M124">
        <v>2055</v>
      </c>
      <c r="P124">
        <v>1296</v>
      </c>
      <c r="Q124">
        <v>1305</v>
      </c>
    </row>
  </sheetData>
  <sheetProtection selectLockedCells="1"/>
  <mergeCells count="20">
    <mergeCell ref="E26:F26"/>
    <mergeCell ref="E19:F19"/>
    <mergeCell ref="E18:G18"/>
    <mergeCell ref="B18:D18"/>
    <mergeCell ref="E25:F25"/>
    <mergeCell ref="B1:F1"/>
    <mergeCell ref="C5:F5"/>
    <mergeCell ref="C6:F6"/>
    <mergeCell ref="C7:F7"/>
    <mergeCell ref="C14:D14"/>
    <mergeCell ref="B16:G16"/>
    <mergeCell ref="E12:F12"/>
    <mergeCell ref="B33:J33"/>
    <mergeCell ref="B36:J36"/>
    <mergeCell ref="B32:J32"/>
    <mergeCell ref="E21:F21"/>
    <mergeCell ref="E22:F22"/>
    <mergeCell ref="E23:F23"/>
    <mergeCell ref="B34:I34"/>
    <mergeCell ref="B35:H35"/>
  </mergeCells>
  <dataValidations count="3">
    <dataValidation allowBlank="1" showInputMessage="1" showErrorMessage="1" imeMode="on" sqref="E12 C12 C10"/>
    <dataValidation allowBlank="1" showInputMessage="1" showErrorMessage="1" imeMode="off" sqref="C13:C14"/>
    <dataValidation type="list" allowBlank="1" showErrorMessage="1" error="▼をクリックしリストから選択してください。" sqref="C3">
      <formula1>$A$40:$A$124</formula1>
    </dataValidation>
  </dataValidations>
  <hyperlinks>
    <hyperlink ref="B35" r:id="rId1" display="http://start.jaaf.or.jp"/>
  </hyperlinks>
  <printOptions/>
  <pageMargins left="0.65" right="0.51" top="0.56" bottom="1" header="0.512" footer="0.512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4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5" customWidth="1"/>
    <col min="2" max="2" width="5.00390625" style="15" customWidth="1"/>
    <col min="3" max="3" width="11.375" style="15" customWidth="1"/>
    <col min="4" max="4" width="11.625" style="15" customWidth="1"/>
    <col min="5" max="5" width="2.625" style="15" customWidth="1"/>
    <col min="6" max="6" width="8.875" style="15" customWidth="1"/>
    <col min="7" max="7" width="8.125" style="15" customWidth="1"/>
    <col min="8" max="8" width="7.00390625" style="15" customWidth="1"/>
    <col min="9" max="9" width="8.125" style="15" customWidth="1"/>
    <col min="10" max="10" width="7.00390625" style="15" customWidth="1"/>
    <col min="11" max="11" width="8.125" style="15" customWidth="1"/>
    <col min="12" max="12" width="7.00390625" style="15" customWidth="1"/>
    <col min="13" max="14" width="5.625" style="15" customWidth="1"/>
    <col min="15" max="15" width="8.125" style="38" hidden="1" customWidth="1"/>
    <col min="16" max="16" width="11.00390625" style="38" hidden="1" customWidth="1"/>
    <col min="17" max="17" width="8.75390625" style="38" hidden="1" customWidth="1"/>
    <col min="18" max="18" width="5.625" style="38" hidden="1" customWidth="1"/>
    <col min="19" max="19" width="4.75390625" style="38" hidden="1" customWidth="1"/>
    <col min="20" max="20" width="10.75390625" style="38" hidden="1" customWidth="1"/>
    <col min="21" max="21" width="10.00390625" style="15" hidden="1" customWidth="1"/>
    <col min="22" max="22" width="11.00390625" style="15" hidden="1" customWidth="1"/>
    <col min="23" max="23" width="7.625" style="15" hidden="1" customWidth="1"/>
    <col min="24" max="24" width="10.625" style="15" hidden="1" customWidth="1"/>
    <col min="25" max="25" width="11.00390625" style="15" hidden="1" customWidth="1"/>
    <col min="26" max="26" width="10.50390625" style="15" hidden="1" customWidth="1"/>
    <col min="27" max="27" width="13.25390625" style="15" customWidth="1"/>
    <col min="28" max="28" width="12.25390625" style="15" customWidth="1"/>
    <col min="29" max="29" width="12.625" style="15" customWidth="1"/>
    <col min="30" max="30" width="9.00390625" style="15" customWidth="1"/>
    <col min="31" max="31" width="10.00390625" style="15" customWidth="1"/>
    <col min="32" max="16384" width="9.00390625" style="15" customWidth="1"/>
  </cols>
  <sheetData>
    <row r="1" spans="1:36" ht="14.25" customHeight="1">
      <c r="A1" s="282" t="s">
        <v>872</v>
      </c>
      <c r="B1" s="283"/>
      <c r="C1" s="296" t="s">
        <v>112</v>
      </c>
      <c r="D1" s="297"/>
      <c r="E1" s="297"/>
      <c r="F1" s="297"/>
      <c r="G1" s="47"/>
      <c r="H1" s="281" t="str">
        <f>"学校名："&amp;'所属データ'!$C$3</f>
        <v>学校名：熊本支援</v>
      </c>
      <c r="I1" s="281"/>
      <c r="J1" s="281"/>
      <c r="K1" s="291" t="str">
        <f>"学校長名：  "&amp;'所属データ'!$C$10&amp;"　　印"</f>
        <v>学校長名：  　　印</v>
      </c>
      <c r="L1" s="291"/>
      <c r="M1" s="291"/>
      <c r="N1" s="291"/>
      <c r="Q1" s="142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20"/>
      <c r="AF1" s="20"/>
      <c r="AG1" s="20"/>
      <c r="AH1" s="20"/>
      <c r="AI1" s="20"/>
      <c r="AJ1" s="20"/>
    </row>
    <row r="2" spans="1:36" ht="14.25" customHeight="1" thickBot="1">
      <c r="A2" s="284"/>
      <c r="B2" s="285"/>
      <c r="C2" s="292" t="s">
        <v>706</v>
      </c>
      <c r="D2" s="293"/>
      <c r="E2" s="293"/>
      <c r="F2" s="293"/>
      <c r="G2" s="47"/>
      <c r="H2" s="48" t="str">
        <f>"監督名："&amp;'所属データ'!$C$12</f>
        <v>監督名：</v>
      </c>
      <c r="I2" s="49"/>
      <c r="K2" s="48"/>
      <c r="L2" s="48"/>
      <c r="M2" s="140">
        <f>IF(COUNTA(M6:M60)&gt;6,"ﾘﾚｰ人数ｵｰﾊﾞｰ","")</f>
      </c>
      <c r="N2" s="139">
        <f>IF(COUNTA(N6:N60)&gt;6,"ﾘﾚｰ人数ｵｰﾊﾞｰ","")</f>
      </c>
      <c r="Q2" s="19" t="s">
        <v>188</v>
      </c>
      <c r="R2" s="19" t="s">
        <v>189</v>
      </c>
      <c r="S2" s="19" t="s">
        <v>190</v>
      </c>
      <c r="T2" s="19" t="s">
        <v>30</v>
      </c>
      <c r="U2" s="19" t="s">
        <v>185</v>
      </c>
      <c r="V2" s="19" t="s">
        <v>186</v>
      </c>
      <c r="W2" s="19" t="s">
        <v>187</v>
      </c>
      <c r="X2" s="19" t="s">
        <v>31</v>
      </c>
      <c r="Y2" s="19" t="s">
        <v>32</v>
      </c>
      <c r="Z2" s="19" t="s">
        <v>33</v>
      </c>
      <c r="AD2" s="20"/>
      <c r="AE2" s="20"/>
      <c r="AF2" s="20"/>
      <c r="AG2" s="20"/>
      <c r="AH2" s="20"/>
      <c r="AI2" s="20"/>
      <c r="AJ2" s="20"/>
    </row>
    <row r="3" spans="1:36" ht="14.25" customHeight="1" thickBot="1">
      <c r="A3" s="173"/>
      <c r="B3" s="177"/>
      <c r="C3" s="178" t="s">
        <v>675</v>
      </c>
      <c r="D3" s="38"/>
      <c r="E3" s="38"/>
      <c r="F3" s="38"/>
      <c r="G3" s="38"/>
      <c r="H3" s="137">
        <f>IF(COUNTIF(G66:G84,G65)&gt;0,"違反！同一種目のｴﾝﾄﾘｰｵｰﾊﾞｰがあります","")</f>
      </c>
      <c r="I3" s="137"/>
      <c r="K3" s="38"/>
      <c r="L3" s="38"/>
      <c r="M3" s="42" t="s">
        <v>36</v>
      </c>
      <c r="N3" s="50" t="s">
        <v>37</v>
      </c>
      <c r="O3" s="38" t="s">
        <v>111</v>
      </c>
      <c r="P3" s="38">
        <f>IF(COUNTA(M6:M60)&gt;0,104,0)</f>
        <v>0</v>
      </c>
      <c r="Q3" s="16">
        <f>'所属データ'!$A$31</f>
        <v>430086</v>
      </c>
      <c r="R3" s="16" t="str">
        <f>'所属データ'!$C$3</f>
        <v>熊本支援</v>
      </c>
      <c r="S3" s="15"/>
      <c r="T3" s="15">
        <f>IF(M5="","",RIGHT(M5+100000,5))</f>
      </c>
      <c r="U3" s="15">
        <f>IF(ISERROR(SMALL($Q$6:$Q$60,1)),"",433100000+SMALL($Q$6:$Q$60,1))</f>
      </c>
      <c r="V3" s="15">
        <f>IF(ISERROR(SMALL($Q$6:$Q$60,2)),"",433100000+SMALL($Q$6:$Q$60,2))</f>
      </c>
      <c r="W3" s="15">
        <f>IF(ISERROR(SMALL($Q$6:$Q$60,3)),"",433100000+SMALL($Q$6:$Q$60,3))</f>
      </c>
      <c r="X3" s="15">
        <f>IF(ISERROR(SMALL($Q$6:$Q$60,4)),"",433100000+SMALL($Q$6:$Q$60,4))</f>
      </c>
      <c r="Y3" s="15">
        <f>IF(ISERROR(SMALL($Q$6:$Q$60,5)),"",433100000+SMALL($Q$6:$Q$60,5))</f>
      </c>
      <c r="Z3" s="15">
        <f>IF(ISERROR(SMALL($Q$6:$Q$60,6)),"",433100000+SMALL($Q$6:$Q$60,6))</f>
      </c>
      <c r="AD3" s="21"/>
      <c r="AE3" s="20"/>
      <c r="AF3" s="20"/>
      <c r="AG3" s="20"/>
      <c r="AH3" s="20"/>
      <c r="AI3" s="20"/>
      <c r="AJ3" s="20"/>
    </row>
    <row r="4" spans="1:36" ht="12" customHeight="1">
      <c r="A4" s="286" t="s">
        <v>41</v>
      </c>
      <c r="B4" s="288" t="s">
        <v>191</v>
      </c>
      <c r="C4" s="41" t="s">
        <v>39</v>
      </c>
      <c r="D4" s="41" t="s">
        <v>38</v>
      </c>
      <c r="E4" s="294" t="s">
        <v>105</v>
      </c>
      <c r="F4" s="111" t="s">
        <v>106</v>
      </c>
      <c r="G4" s="290" t="s">
        <v>194</v>
      </c>
      <c r="H4" s="290"/>
      <c r="I4" s="290" t="s">
        <v>195</v>
      </c>
      <c r="J4" s="290"/>
      <c r="K4" s="290" t="s">
        <v>35</v>
      </c>
      <c r="L4" s="290"/>
      <c r="M4" s="40" t="s">
        <v>184</v>
      </c>
      <c r="N4" s="51" t="s">
        <v>184</v>
      </c>
      <c r="P4" s="38">
        <f>IF(COUNTA(N6:N60)&gt;0,116,0)</f>
        <v>0</v>
      </c>
      <c r="Q4" s="16">
        <f>'所属データ'!$A$31</f>
        <v>430086</v>
      </c>
      <c r="R4" s="16" t="str">
        <f>'所属データ'!$C$3</f>
        <v>熊本支援</v>
      </c>
      <c r="S4" s="15"/>
      <c r="T4" s="15">
        <f>IF(N5="","",RIGHT(N5+100000,5))</f>
      </c>
      <c r="U4" s="15">
        <f>IF(ISERROR(SMALL($R$6:$R$60,1)),"",433100000+SMALL($R$6:$R$60,1))</f>
      </c>
      <c r="V4" s="15">
        <f>IF(ISERROR(SMALL($R$6:$R$60,2)),"",433100000+SMALL($R$6:$R$60,2))</f>
      </c>
      <c r="W4" s="15">
        <f>IF(ISERROR(SMALL($R$6:$R$60,3)),"",433100000+SMALL($R$6:$R$60,3))</f>
      </c>
      <c r="X4" s="15">
        <f>IF(ISERROR(SMALL($R$6:$R$60,4)),"",433100000+SMALL($R$6:$R$60,4))</f>
      </c>
      <c r="Y4" s="15">
        <f>IF(ISERROR(SMALL($R$6:$R$60,5)),"",433100000+SMALL($R$6:$R$60,5))</f>
      </c>
      <c r="Z4" s="15">
        <f>IF(ISERROR(SMALL($R$6:$R$60,6)),"",433100000+SMALL($R$6:$R$60,6))</f>
      </c>
      <c r="AD4" s="22"/>
      <c r="AE4" s="20"/>
      <c r="AF4" s="20"/>
      <c r="AG4" s="20"/>
      <c r="AH4" s="20"/>
      <c r="AI4" s="20"/>
      <c r="AJ4" s="20"/>
    </row>
    <row r="5" spans="1:36" ht="13.5" customHeight="1" thickBot="1">
      <c r="A5" s="287"/>
      <c r="B5" s="289"/>
      <c r="C5" s="61" t="s">
        <v>42</v>
      </c>
      <c r="D5" s="61" t="s">
        <v>42</v>
      </c>
      <c r="E5" s="295"/>
      <c r="F5" s="112" t="s">
        <v>676</v>
      </c>
      <c r="G5" s="43" t="s">
        <v>183</v>
      </c>
      <c r="H5" s="44" t="s">
        <v>184</v>
      </c>
      <c r="I5" s="43" t="s">
        <v>183</v>
      </c>
      <c r="J5" s="44" t="s">
        <v>184</v>
      </c>
      <c r="K5" s="43" t="s">
        <v>183</v>
      </c>
      <c r="L5" s="44" t="s">
        <v>184</v>
      </c>
      <c r="M5" s="54"/>
      <c r="N5" s="56"/>
      <c r="O5" s="39"/>
      <c r="AD5" s="20"/>
      <c r="AE5" s="20"/>
      <c r="AF5" s="20"/>
      <c r="AG5" s="20"/>
      <c r="AH5" s="20"/>
      <c r="AI5" s="20"/>
      <c r="AJ5" s="20"/>
    </row>
    <row r="6" spans="1:36" ht="14.25" customHeight="1">
      <c r="A6" s="123">
        <v>1</v>
      </c>
      <c r="B6" s="175"/>
      <c r="C6" s="230"/>
      <c r="D6" s="230"/>
      <c r="E6" s="95"/>
      <c r="F6" s="96"/>
      <c r="G6" s="45"/>
      <c r="H6" s="53"/>
      <c r="I6" s="45"/>
      <c r="J6" s="53"/>
      <c r="K6" s="45"/>
      <c r="L6" s="53"/>
      <c r="M6" s="37"/>
      <c r="N6" s="52"/>
      <c r="O6" s="38">
        <f>'所属データ'!$A$31</f>
        <v>430086</v>
      </c>
      <c r="P6" s="16">
        <f aca="true" t="shared" si="0" ref="P6:P37">IF(COUNTA(G6:N6)&gt;0,1,0)</f>
        <v>0</v>
      </c>
      <c r="Q6" s="38">
        <f>IF(M6="","",B6)</f>
      </c>
      <c r="R6" s="38">
        <f aca="true" t="shared" si="1" ref="R6:R37">IF(N6="","",B6)</f>
      </c>
      <c r="AE6" s="57"/>
      <c r="AF6" s="20"/>
      <c r="AG6" s="20"/>
      <c r="AH6" s="20"/>
      <c r="AI6" s="20"/>
      <c r="AJ6" s="20"/>
    </row>
    <row r="7" spans="1:32" ht="14.25" customHeight="1">
      <c r="A7" s="124">
        <v>2</v>
      </c>
      <c r="B7" s="176"/>
      <c r="C7" s="94"/>
      <c r="D7" s="94"/>
      <c r="E7" s="95"/>
      <c r="F7" s="96"/>
      <c r="G7" s="45"/>
      <c r="H7" s="53"/>
      <c r="I7" s="45"/>
      <c r="J7" s="53"/>
      <c r="K7" s="45"/>
      <c r="L7" s="53"/>
      <c r="M7" s="37"/>
      <c r="N7" s="52"/>
      <c r="O7" s="38">
        <f>'所属データ'!$A$31</f>
        <v>430086</v>
      </c>
      <c r="P7" s="16">
        <f t="shared" si="0"/>
        <v>0</v>
      </c>
      <c r="Q7" s="38">
        <f aca="true" t="shared" si="2" ref="Q7:Q37">IF(M7="","",B7)</f>
      </c>
      <c r="R7" s="38">
        <f t="shared" si="1"/>
      </c>
      <c r="AE7" s="57"/>
      <c r="AF7" s="20"/>
    </row>
    <row r="8" spans="1:32" ht="14.25" customHeight="1">
      <c r="A8" s="124">
        <v>3</v>
      </c>
      <c r="B8" s="176"/>
      <c r="C8" s="94"/>
      <c r="D8" s="94"/>
      <c r="E8" s="95"/>
      <c r="F8" s="96"/>
      <c r="G8" s="45"/>
      <c r="H8" s="53"/>
      <c r="I8" s="45"/>
      <c r="J8" s="53"/>
      <c r="K8" s="45"/>
      <c r="L8" s="53"/>
      <c r="M8" s="37"/>
      <c r="N8" s="52"/>
      <c r="O8" s="38">
        <f>'所属データ'!$A$31</f>
        <v>430086</v>
      </c>
      <c r="P8" s="16">
        <f t="shared" si="0"/>
        <v>0</v>
      </c>
      <c r="Q8" s="38">
        <f t="shared" si="2"/>
      </c>
      <c r="R8" s="38">
        <f t="shared" si="1"/>
      </c>
      <c r="T8" s="16"/>
      <c r="U8" s="16"/>
      <c r="V8" s="16"/>
      <c r="W8" s="16"/>
      <c r="X8" s="16"/>
      <c r="Y8" s="16"/>
      <c r="Z8" s="16"/>
      <c r="AA8" s="16"/>
      <c r="AB8" s="16"/>
      <c r="AC8" s="16"/>
      <c r="AE8" s="57"/>
      <c r="AF8" s="20"/>
    </row>
    <row r="9" spans="1:32" ht="14.25" customHeight="1">
      <c r="A9" s="124">
        <v>4</v>
      </c>
      <c r="B9" s="176"/>
      <c r="C9" s="94"/>
      <c r="D9" s="94"/>
      <c r="E9" s="95"/>
      <c r="F9" s="96"/>
      <c r="G9" s="45"/>
      <c r="H9" s="53"/>
      <c r="I9" s="45"/>
      <c r="J9" s="53"/>
      <c r="K9" s="45"/>
      <c r="L9" s="53"/>
      <c r="M9" s="37"/>
      <c r="N9" s="52"/>
      <c r="O9" s="38">
        <f>'所属データ'!$A$31</f>
        <v>430086</v>
      </c>
      <c r="P9" s="16">
        <f t="shared" si="0"/>
        <v>0</v>
      </c>
      <c r="Q9" s="38">
        <f t="shared" si="2"/>
      </c>
      <c r="R9" s="38">
        <f t="shared" si="1"/>
      </c>
      <c r="T9" s="16"/>
      <c r="U9" s="16"/>
      <c r="V9" s="16"/>
      <c r="W9" s="16"/>
      <c r="X9" s="16"/>
      <c r="Y9" s="16"/>
      <c r="Z9" s="16"/>
      <c r="AA9" s="16"/>
      <c r="AB9" s="16"/>
      <c r="AC9" s="16"/>
      <c r="AE9" s="57"/>
      <c r="AF9" s="20"/>
    </row>
    <row r="10" spans="1:32" ht="14.25" customHeight="1" thickBot="1">
      <c r="A10" s="125">
        <v>5</v>
      </c>
      <c r="B10" s="58"/>
      <c r="C10" s="97"/>
      <c r="D10" s="97"/>
      <c r="E10" s="98"/>
      <c r="F10" s="99"/>
      <c r="G10" s="46"/>
      <c r="H10" s="55"/>
      <c r="I10" s="46"/>
      <c r="J10" s="55"/>
      <c r="K10" s="46"/>
      <c r="L10" s="55"/>
      <c r="M10" s="59"/>
      <c r="N10" s="60"/>
      <c r="O10" s="38">
        <f>'所属データ'!$A$31</f>
        <v>430086</v>
      </c>
      <c r="P10" s="16">
        <f t="shared" si="0"/>
        <v>0</v>
      </c>
      <c r="Q10" s="38">
        <f t="shared" si="2"/>
      </c>
      <c r="R10" s="38">
        <f t="shared" si="1"/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E10" s="57"/>
      <c r="AF10" s="20"/>
    </row>
    <row r="11" spans="1:32" ht="14.25" customHeight="1">
      <c r="A11" s="123">
        <v>6</v>
      </c>
      <c r="B11" s="175"/>
      <c r="C11" s="94"/>
      <c r="D11" s="94"/>
      <c r="E11" s="95"/>
      <c r="F11" s="96"/>
      <c r="G11" s="45"/>
      <c r="H11" s="53"/>
      <c r="I11" s="45"/>
      <c r="J11" s="53"/>
      <c r="K11" s="45"/>
      <c r="L11" s="53"/>
      <c r="M11" s="37"/>
      <c r="N11" s="52"/>
      <c r="O11" s="38">
        <f>'所属データ'!$A$31</f>
        <v>430086</v>
      </c>
      <c r="P11" s="16">
        <f t="shared" si="0"/>
        <v>0</v>
      </c>
      <c r="Q11" s="38">
        <f t="shared" si="2"/>
      </c>
      <c r="R11" s="38">
        <f t="shared" si="1"/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57"/>
      <c r="AF11" s="20"/>
    </row>
    <row r="12" spans="1:32" ht="14.25" customHeight="1">
      <c r="A12" s="124">
        <v>7</v>
      </c>
      <c r="B12" s="176"/>
      <c r="C12" s="94"/>
      <c r="D12" s="94"/>
      <c r="E12" s="95"/>
      <c r="F12" s="96"/>
      <c r="G12" s="45"/>
      <c r="H12" s="53"/>
      <c r="I12" s="45"/>
      <c r="J12" s="53"/>
      <c r="K12" s="45"/>
      <c r="L12" s="53"/>
      <c r="M12" s="37"/>
      <c r="N12" s="52"/>
      <c r="O12" s="38">
        <f>'所属データ'!$A$31</f>
        <v>430086</v>
      </c>
      <c r="P12" s="16">
        <f t="shared" si="0"/>
        <v>0</v>
      </c>
      <c r="Q12" s="38">
        <f t="shared" si="2"/>
      </c>
      <c r="R12" s="38">
        <f t="shared" si="1"/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57"/>
      <c r="AF12" s="20"/>
    </row>
    <row r="13" spans="1:31" ht="14.25" customHeight="1">
      <c r="A13" s="124">
        <v>8</v>
      </c>
      <c r="B13" s="176"/>
      <c r="C13" s="94"/>
      <c r="D13" s="94"/>
      <c r="E13" s="95"/>
      <c r="F13" s="96"/>
      <c r="G13" s="45"/>
      <c r="H13" s="53"/>
      <c r="I13" s="45"/>
      <c r="J13" s="53"/>
      <c r="K13" s="45"/>
      <c r="L13" s="53"/>
      <c r="M13" s="37"/>
      <c r="N13" s="52"/>
      <c r="O13" s="38">
        <f>'所属データ'!$A$31</f>
        <v>430086</v>
      </c>
      <c r="P13" s="16">
        <f t="shared" si="0"/>
        <v>0</v>
      </c>
      <c r="Q13" s="38">
        <f t="shared" si="2"/>
      </c>
      <c r="R13" s="38">
        <f t="shared" si="1"/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E13" s="57"/>
    </row>
    <row r="14" spans="1:31" ht="14.25" customHeight="1">
      <c r="A14" s="124">
        <v>9</v>
      </c>
      <c r="B14" s="176"/>
      <c r="C14" s="94"/>
      <c r="D14" s="94"/>
      <c r="E14" s="95"/>
      <c r="F14" s="96"/>
      <c r="G14" s="45"/>
      <c r="H14" s="53"/>
      <c r="I14" s="45"/>
      <c r="J14" s="53"/>
      <c r="K14" s="45"/>
      <c r="L14" s="53"/>
      <c r="M14" s="37"/>
      <c r="N14" s="52"/>
      <c r="O14" s="38">
        <f>'所属データ'!$A$31</f>
        <v>430086</v>
      </c>
      <c r="P14" s="16">
        <f t="shared" si="0"/>
        <v>0</v>
      </c>
      <c r="Q14" s="38">
        <f t="shared" si="2"/>
      </c>
      <c r="R14" s="38">
        <f t="shared" si="1"/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E14" s="57"/>
    </row>
    <row r="15" spans="1:31" ht="14.25" customHeight="1" thickBot="1">
      <c r="A15" s="125">
        <v>10</v>
      </c>
      <c r="B15" s="58"/>
      <c r="C15" s="97"/>
      <c r="D15" s="97"/>
      <c r="E15" s="98"/>
      <c r="F15" s="99"/>
      <c r="G15" s="46"/>
      <c r="H15" s="55"/>
      <c r="I15" s="46"/>
      <c r="J15" s="55"/>
      <c r="K15" s="46"/>
      <c r="L15" s="55"/>
      <c r="M15" s="59"/>
      <c r="N15" s="60"/>
      <c r="O15" s="38">
        <f>'所属データ'!$A$31</f>
        <v>430086</v>
      </c>
      <c r="P15" s="16">
        <f t="shared" si="0"/>
        <v>0</v>
      </c>
      <c r="Q15" s="38">
        <f t="shared" si="2"/>
      </c>
      <c r="R15" s="38">
        <f t="shared" si="1"/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E15" s="57"/>
    </row>
    <row r="16" spans="1:31" ht="14.25" customHeight="1">
      <c r="A16" s="123">
        <v>11</v>
      </c>
      <c r="B16" s="175"/>
      <c r="C16" s="94"/>
      <c r="D16" s="94"/>
      <c r="E16" s="95"/>
      <c r="F16" s="96"/>
      <c r="G16" s="45"/>
      <c r="H16" s="53"/>
      <c r="I16" s="45"/>
      <c r="J16" s="53"/>
      <c r="K16" s="45"/>
      <c r="L16" s="53"/>
      <c r="M16" s="37"/>
      <c r="N16" s="52"/>
      <c r="O16" s="38">
        <f>'所属データ'!$A$31</f>
        <v>430086</v>
      </c>
      <c r="P16" s="16">
        <f t="shared" si="0"/>
        <v>0</v>
      </c>
      <c r="Q16" s="38">
        <f t="shared" si="2"/>
      </c>
      <c r="R16" s="38">
        <f t="shared" si="1"/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E16" s="57"/>
    </row>
    <row r="17" spans="1:31" ht="14.25" customHeight="1">
      <c r="A17" s="124">
        <v>12</v>
      </c>
      <c r="B17" s="176"/>
      <c r="C17" s="94"/>
      <c r="D17" s="94"/>
      <c r="E17" s="95"/>
      <c r="F17" s="96"/>
      <c r="G17" s="45"/>
      <c r="H17" s="53"/>
      <c r="I17" s="45"/>
      <c r="J17" s="53"/>
      <c r="K17" s="45"/>
      <c r="L17" s="53"/>
      <c r="M17" s="37"/>
      <c r="N17" s="52"/>
      <c r="O17" s="38">
        <f>'所属データ'!$A$31</f>
        <v>430086</v>
      </c>
      <c r="P17" s="16">
        <f t="shared" si="0"/>
        <v>0</v>
      </c>
      <c r="Q17" s="38">
        <f t="shared" si="2"/>
      </c>
      <c r="R17" s="38">
        <f t="shared" si="1"/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E17" s="57"/>
    </row>
    <row r="18" spans="1:31" ht="14.25" customHeight="1">
      <c r="A18" s="124">
        <v>13</v>
      </c>
      <c r="B18" s="176"/>
      <c r="C18" s="94"/>
      <c r="D18" s="94"/>
      <c r="E18" s="95"/>
      <c r="F18" s="96"/>
      <c r="G18" s="45"/>
      <c r="H18" s="53"/>
      <c r="I18" s="45"/>
      <c r="J18" s="53"/>
      <c r="K18" s="45"/>
      <c r="L18" s="53"/>
      <c r="M18" s="37"/>
      <c r="N18" s="52"/>
      <c r="O18" s="38">
        <f>'所属データ'!$A$31</f>
        <v>430086</v>
      </c>
      <c r="P18" s="16">
        <f t="shared" si="0"/>
        <v>0</v>
      </c>
      <c r="Q18" s="38">
        <f t="shared" si="2"/>
      </c>
      <c r="R18" s="38">
        <f t="shared" si="1"/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E18" s="57"/>
    </row>
    <row r="19" spans="1:31" ht="14.25" customHeight="1">
      <c r="A19" s="124">
        <v>14</v>
      </c>
      <c r="B19" s="176"/>
      <c r="C19" s="94"/>
      <c r="D19" s="94"/>
      <c r="E19" s="95"/>
      <c r="F19" s="96"/>
      <c r="G19" s="45"/>
      <c r="H19" s="53"/>
      <c r="I19" s="45"/>
      <c r="J19" s="53"/>
      <c r="K19" s="45"/>
      <c r="L19" s="53"/>
      <c r="M19" s="37"/>
      <c r="N19" s="52"/>
      <c r="O19" s="38">
        <f>'所属データ'!$A$31</f>
        <v>430086</v>
      </c>
      <c r="P19" s="16">
        <f t="shared" si="0"/>
        <v>0</v>
      </c>
      <c r="Q19" s="38">
        <f t="shared" si="2"/>
      </c>
      <c r="R19" s="38">
        <f t="shared" si="1"/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E19" s="57"/>
    </row>
    <row r="20" spans="1:31" ht="14.25" customHeight="1" thickBot="1">
      <c r="A20" s="125">
        <v>15</v>
      </c>
      <c r="B20" s="58"/>
      <c r="C20" s="97"/>
      <c r="D20" s="97"/>
      <c r="E20" s="98"/>
      <c r="F20" s="99"/>
      <c r="G20" s="46"/>
      <c r="H20" s="55"/>
      <c r="I20" s="46"/>
      <c r="J20" s="55"/>
      <c r="K20" s="46"/>
      <c r="L20" s="55"/>
      <c r="M20" s="59"/>
      <c r="N20" s="60"/>
      <c r="O20" s="38">
        <f>'所属データ'!$A$31</f>
        <v>430086</v>
      </c>
      <c r="P20" s="16">
        <f t="shared" si="0"/>
        <v>0</v>
      </c>
      <c r="Q20" s="38">
        <f t="shared" si="2"/>
      </c>
      <c r="R20" s="38">
        <f t="shared" si="1"/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E20" s="57"/>
    </row>
    <row r="21" spans="1:31" ht="14.25" customHeight="1">
      <c r="A21" s="123">
        <v>16</v>
      </c>
      <c r="B21" s="175"/>
      <c r="C21" s="94"/>
      <c r="D21" s="94"/>
      <c r="E21" s="95"/>
      <c r="F21" s="96"/>
      <c r="G21" s="45"/>
      <c r="H21" s="53"/>
      <c r="I21" s="45"/>
      <c r="J21" s="53"/>
      <c r="K21" s="45"/>
      <c r="L21" s="53"/>
      <c r="M21" s="37"/>
      <c r="N21" s="52"/>
      <c r="O21" s="38">
        <f>'所属データ'!$A$31</f>
        <v>430086</v>
      </c>
      <c r="P21" s="16">
        <f t="shared" si="0"/>
        <v>0</v>
      </c>
      <c r="Q21" s="38">
        <f t="shared" si="2"/>
      </c>
      <c r="R21" s="38">
        <f t="shared" si="1"/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E21" s="57"/>
    </row>
    <row r="22" spans="1:31" ht="14.25" customHeight="1">
      <c r="A22" s="124">
        <v>17</v>
      </c>
      <c r="B22" s="176"/>
      <c r="C22" s="94"/>
      <c r="D22" s="94"/>
      <c r="E22" s="95"/>
      <c r="F22" s="96"/>
      <c r="G22" s="45"/>
      <c r="H22" s="53"/>
      <c r="I22" s="45"/>
      <c r="J22" s="53"/>
      <c r="K22" s="45"/>
      <c r="L22" s="53"/>
      <c r="M22" s="37"/>
      <c r="N22" s="52"/>
      <c r="O22" s="38">
        <f>'所属データ'!$A$31</f>
        <v>430086</v>
      </c>
      <c r="P22" s="16">
        <f t="shared" si="0"/>
        <v>0</v>
      </c>
      <c r="Q22" s="38">
        <f t="shared" si="2"/>
      </c>
      <c r="R22" s="38">
        <f t="shared" si="1"/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E22" s="57"/>
    </row>
    <row r="23" spans="1:31" ht="14.25" customHeight="1">
      <c r="A23" s="124">
        <v>18</v>
      </c>
      <c r="B23" s="176"/>
      <c r="C23" s="94"/>
      <c r="D23" s="94"/>
      <c r="E23" s="95"/>
      <c r="F23" s="96"/>
      <c r="G23" s="45"/>
      <c r="H23" s="53"/>
      <c r="I23" s="45"/>
      <c r="J23" s="53"/>
      <c r="K23" s="45"/>
      <c r="L23" s="53"/>
      <c r="M23" s="37"/>
      <c r="N23" s="52"/>
      <c r="O23" s="38">
        <f>'所属データ'!$A$31</f>
        <v>430086</v>
      </c>
      <c r="P23" s="16">
        <f t="shared" si="0"/>
        <v>0</v>
      </c>
      <c r="Q23" s="38">
        <f t="shared" si="2"/>
      </c>
      <c r="R23" s="38">
        <f t="shared" si="1"/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E23" s="57"/>
    </row>
    <row r="24" spans="1:31" ht="14.25" customHeight="1">
      <c r="A24" s="124">
        <v>19</v>
      </c>
      <c r="B24" s="176"/>
      <c r="C24" s="94"/>
      <c r="D24" s="94"/>
      <c r="E24" s="95"/>
      <c r="F24" s="96"/>
      <c r="G24" s="45"/>
      <c r="H24" s="53"/>
      <c r="I24" s="45"/>
      <c r="J24" s="53"/>
      <c r="K24" s="45"/>
      <c r="L24" s="53"/>
      <c r="M24" s="37"/>
      <c r="N24" s="52"/>
      <c r="O24" s="38">
        <f>'所属データ'!$A$31</f>
        <v>430086</v>
      </c>
      <c r="P24" s="16">
        <f t="shared" si="0"/>
        <v>0</v>
      </c>
      <c r="Q24" s="38">
        <f t="shared" si="2"/>
      </c>
      <c r="R24" s="38">
        <f t="shared" si="1"/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E24" s="57"/>
    </row>
    <row r="25" spans="1:31" ht="14.25" customHeight="1" thickBot="1">
      <c r="A25" s="125">
        <v>20</v>
      </c>
      <c r="B25" s="58"/>
      <c r="C25" s="97"/>
      <c r="D25" s="97"/>
      <c r="E25" s="98"/>
      <c r="F25" s="99"/>
      <c r="G25" s="46"/>
      <c r="H25" s="55"/>
      <c r="I25" s="46"/>
      <c r="J25" s="55"/>
      <c r="K25" s="46"/>
      <c r="L25" s="55"/>
      <c r="M25" s="59"/>
      <c r="N25" s="60"/>
      <c r="O25" s="38">
        <f>'所属データ'!$A$31</f>
        <v>430086</v>
      </c>
      <c r="P25" s="16">
        <f t="shared" si="0"/>
        <v>0</v>
      </c>
      <c r="Q25" s="38">
        <f t="shared" si="2"/>
      </c>
      <c r="R25" s="38">
        <f t="shared" si="1"/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E25" s="57"/>
    </row>
    <row r="26" spans="1:31" ht="14.25" customHeight="1">
      <c r="A26" s="123">
        <v>21</v>
      </c>
      <c r="B26" s="175"/>
      <c r="C26" s="94"/>
      <c r="D26" s="94"/>
      <c r="E26" s="95"/>
      <c r="F26" s="96"/>
      <c r="G26" s="45"/>
      <c r="H26" s="53"/>
      <c r="I26" s="45"/>
      <c r="J26" s="53"/>
      <c r="K26" s="45"/>
      <c r="L26" s="53"/>
      <c r="M26" s="37"/>
      <c r="N26" s="52"/>
      <c r="O26" s="38">
        <f>'所属データ'!$A$31</f>
        <v>430086</v>
      </c>
      <c r="P26" s="16">
        <f t="shared" si="0"/>
        <v>0</v>
      </c>
      <c r="Q26" s="38">
        <f t="shared" si="2"/>
      </c>
      <c r="R26" s="38">
        <f t="shared" si="1"/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E26" s="57"/>
    </row>
    <row r="27" spans="1:31" ht="14.25" customHeight="1">
      <c r="A27" s="124">
        <v>22</v>
      </c>
      <c r="B27" s="176"/>
      <c r="C27" s="94"/>
      <c r="D27" s="94"/>
      <c r="E27" s="95"/>
      <c r="F27" s="96"/>
      <c r="G27" s="45"/>
      <c r="H27" s="53"/>
      <c r="I27" s="45"/>
      <c r="J27" s="53"/>
      <c r="K27" s="45"/>
      <c r="L27" s="53"/>
      <c r="M27" s="37"/>
      <c r="N27" s="52"/>
      <c r="O27" s="38">
        <f>'所属データ'!$A$31</f>
        <v>430086</v>
      </c>
      <c r="P27" s="16">
        <f t="shared" si="0"/>
        <v>0</v>
      </c>
      <c r="Q27" s="38">
        <f t="shared" si="2"/>
      </c>
      <c r="R27" s="38">
        <f t="shared" si="1"/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E27" s="57"/>
    </row>
    <row r="28" spans="1:31" ht="14.25" customHeight="1">
      <c r="A28" s="124">
        <v>23</v>
      </c>
      <c r="B28" s="176"/>
      <c r="C28" s="94"/>
      <c r="D28" s="94"/>
      <c r="E28" s="95"/>
      <c r="F28" s="96"/>
      <c r="G28" s="45"/>
      <c r="H28" s="53"/>
      <c r="I28" s="45"/>
      <c r="J28" s="53"/>
      <c r="K28" s="45"/>
      <c r="L28" s="53"/>
      <c r="M28" s="37"/>
      <c r="N28" s="52"/>
      <c r="O28" s="38">
        <f>'所属データ'!$A$31</f>
        <v>430086</v>
      </c>
      <c r="P28" s="16">
        <f t="shared" si="0"/>
        <v>0</v>
      </c>
      <c r="Q28" s="38">
        <f t="shared" si="2"/>
      </c>
      <c r="R28" s="38">
        <f t="shared" si="1"/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E28" s="57"/>
    </row>
    <row r="29" spans="1:31" ht="14.25" customHeight="1">
      <c r="A29" s="124">
        <v>24</v>
      </c>
      <c r="B29" s="176"/>
      <c r="C29" s="94"/>
      <c r="D29" s="94"/>
      <c r="E29" s="95"/>
      <c r="F29" s="96"/>
      <c r="G29" s="45"/>
      <c r="H29" s="53"/>
      <c r="I29" s="45"/>
      <c r="J29" s="53"/>
      <c r="K29" s="45"/>
      <c r="L29" s="53"/>
      <c r="M29" s="37"/>
      <c r="N29" s="52"/>
      <c r="O29" s="38">
        <f>'所属データ'!$A$31</f>
        <v>430086</v>
      </c>
      <c r="P29" s="16">
        <f t="shared" si="0"/>
        <v>0</v>
      </c>
      <c r="Q29" s="38">
        <f t="shared" si="2"/>
      </c>
      <c r="R29" s="38">
        <f t="shared" si="1"/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E29" s="57"/>
    </row>
    <row r="30" spans="1:31" ht="14.25" customHeight="1" thickBot="1">
      <c r="A30" s="125">
        <v>25</v>
      </c>
      <c r="B30" s="58"/>
      <c r="C30" s="97"/>
      <c r="D30" s="97"/>
      <c r="E30" s="98"/>
      <c r="F30" s="99"/>
      <c r="G30" s="46"/>
      <c r="H30" s="55"/>
      <c r="I30" s="46"/>
      <c r="J30" s="55"/>
      <c r="K30" s="46"/>
      <c r="L30" s="55"/>
      <c r="M30" s="59"/>
      <c r="N30" s="60"/>
      <c r="O30" s="38">
        <f>'所属データ'!$A$31</f>
        <v>430086</v>
      </c>
      <c r="P30" s="16">
        <f t="shared" si="0"/>
        <v>0</v>
      </c>
      <c r="Q30" s="38">
        <f t="shared" si="2"/>
      </c>
      <c r="R30" s="38">
        <f t="shared" si="1"/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E30" s="57"/>
    </row>
    <row r="31" spans="1:31" ht="14.25" customHeight="1">
      <c r="A31" s="123">
        <v>26</v>
      </c>
      <c r="B31" s="175"/>
      <c r="C31" s="94"/>
      <c r="D31" s="94"/>
      <c r="E31" s="95"/>
      <c r="F31" s="96"/>
      <c r="G31" s="45"/>
      <c r="H31" s="53"/>
      <c r="I31" s="45"/>
      <c r="J31" s="53"/>
      <c r="K31" s="45"/>
      <c r="L31" s="53"/>
      <c r="M31" s="37"/>
      <c r="N31" s="52"/>
      <c r="O31" s="38">
        <f>'所属データ'!$A$31</f>
        <v>430086</v>
      </c>
      <c r="P31" s="16">
        <f t="shared" si="0"/>
        <v>0</v>
      </c>
      <c r="Q31" s="38">
        <f t="shared" si="2"/>
      </c>
      <c r="R31" s="38">
        <f t="shared" si="1"/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E31" s="57"/>
    </row>
    <row r="32" spans="1:31" ht="14.25" customHeight="1">
      <c r="A32" s="124">
        <v>27</v>
      </c>
      <c r="B32" s="176"/>
      <c r="C32" s="94"/>
      <c r="D32" s="94"/>
      <c r="E32" s="95"/>
      <c r="F32" s="96"/>
      <c r="G32" s="45"/>
      <c r="H32" s="53"/>
      <c r="I32" s="45"/>
      <c r="J32" s="53"/>
      <c r="K32" s="45"/>
      <c r="L32" s="53"/>
      <c r="M32" s="37"/>
      <c r="N32" s="52"/>
      <c r="O32" s="38">
        <f>'所属データ'!$A$31</f>
        <v>430086</v>
      </c>
      <c r="P32" s="16">
        <f t="shared" si="0"/>
        <v>0</v>
      </c>
      <c r="Q32" s="38">
        <f t="shared" si="2"/>
      </c>
      <c r="R32" s="38">
        <f t="shared" si="1"/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E32" s="57"/>
    </row>
    <row r="33" spans="1:31" ht="14.25" customHeight="1">
      <c r="A33" s="124">
        <v>28</v>
      </c>
      <c r="B33" s="176"/>
      <c r="C33" s="94"/>
      <c r="D33" s="94"/>
      <c r="E33" s="95"/>
      <c r="F33" s="96"/>
      <c r="G33" s="45"/>
      <c r="H33" s="53"/>
      <c r="I33" s="45"/>
      <c r="J33" s="53"/>
      <c r="K33" s="45"/>
      <c r="L33" s="53"/>
      <c r="M33" s="37"/>
      <c r="N33" s="52"/>
      <c r="O33" s="38">
        <f>'所属データ'!$A$31</f>
        <v>430086</v>
      </c>
      <c r="P33" s="16">
        <f t="shared" si="0"/>
        <v>0</v>
      </c>
      <c r="Q33" s="38">
        <f t="shared" si="2"/>
      </c>
      <c r="R33" s="38">
        <f t="shared" si="1"/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E33" s="57"/>
    </row>
    <row r="34" spans="1:31" ht="14.25" customHeight="1">
      <c r="A34" s="124">
        <v>29</v>
      </c>
      <c r="B34" s="176"/>
      <c r="C34" s="94"/>
      <c r="D34" s="94"/>
      <c r="E34" s="95"/>
      <c r="F34" s="96"/>
      <c r="G34" s="45"/>
      <c r="H34" s="53"/>
      <c r="I34" s="45"/>
      <c r="J34" s="53"/>
      <c r="K34" s="45"/>
      <c r="L34" s="53"/>
      <c r="M34" s="37"/>
      <c r="N34" s="52"/>
      <c r="O34" s="38">
        <f>'所属データ'!$A$31</f>
        <v>430086</v>
      </c>
      <c r="P34" s="16">
        <f t="shared" si="0"/>
        <v>0</v>
      </c>
      <c r="Q34" s="38">
        <f t="shared" si="2"/>
      </c>
      <c r="R34" s="38">
        <f t="shared" si="1"/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E34" s="57"/>
    </row>
    <row r="35" spans="1:31" ht="14.25" customHeight="1" thickBot="1">
      <c r="A35" s="125">
        <v>30</v>
      </c>
      <c r="B35" s="58"/>
      <c r="C35" s="97"/>
      <c r="D35" s="97"/>
      <c r="E35" s="98"/>
      <c r="F35" s="99"/>
      <c r="G35" s="46"/>
      <c r="H35" s="55"/>
      <c r="I35" s="46"/>
      <c r="J35" s="55"/>
      <c r="K35" s="46"/>
      <c r="L35" s="55"/>
      <c r="M35" s="59"/>
      <c r="N35" s="60"/>
      <c r="O35" s="38">
        <f>'所属データ'!$A$31</f>
        <v>430086</v>
      </c>
      <c r="P35" s="16">
        <f t="shared" si="0"/>
        <v>0</v>
      </c>
      <c r="Q35" s="38">
        <f t="shared" si="2"/>
      </c>
      <c r="R35" s="38">
        <f t="shared" si="1"/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E35" s="57"/>
    </row>
    <row r="36" spans="1:31" ht="14.25" customHeight="1">
      <c r="A36" s="123">
        <v>31</v>
      </c>
      <c r="B36" s="175"/>
      <c r="C36" s="94"/>
      <c r="D36" s="94"/>
      <c r="E36" s="95"/>
      <c r="F36" s="96"/>
      <c r="G36" s="45"/>
      <c r="H36" s="53"/>
      <c r="I36" s="45"/>
      <c r="J36" s="53"/>
      <c r="K36" s="45"/>
      <c r="L36" s="53"/>
      <c r="M36" s="37"/>
      <c r="N36" s="52"/>
      <c r="O36" s="38">
        <f>'所属データ'!$A$31</f>
        <v>430086</v>
      </c>
      <c r="P36" s="16">
        <f t="shared" si="0"/>
        <v>0</v>
      </c>
      <c r="Q36" s="38">
        <f t="shared" si="2"/>
      </c>
      <c r="R36" s="38">
        <f t="shared" si="1"/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E36" s="57"/>
    </row>
    <row r="37" spans="1:31" ht="14.25" customHeight="1">
      <c r="A37" s="124">
        <v>32</v>
      </c>
      <c r="B37" s="176"/>
      <c r="C37" s="94"/>
      <c r="D37" s="94"/>
      <c r="E37" s="95"/>
      <c r="F37" s="96"/>
      <c r="G37" s="45"/>
      <c r="H37" s="53"/>
      <c r="I37" s="45"/>
      <c r="J37" s="53"/>
      <c r="K37" s="45"/>
      <c r="L37" s="53"/>
      <c r="M37" s="37"/>
      <c r="N37" s="52"/>
      <c r="O37" s="38">
        <f>'所属データ'!$A$31</f>
        <v>430086</v>
      </c>
      <c r="P37" s="16">
        <f t="shared" si="0"/>
        <v>0</v>
      </c>
      <c r="Q37" s="38">
        <f t="shared" si="2"/>
      </c>
      <c r="R37" s="38">
        <f t="shared" si="1"/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E37" s="57"/>
    </row>
    <row r="38" spans="1:31" ht="14.25" customHeight="1">
      <c r="A38" s="124">
        <v>33</v>
      </c>
      <c r="B38" s="176"/>
      <c r="C38" s="94"/>
      <c r="D38" s="94"/>
      <c r="E38" s="95"/>
      <c r="F38" s="96"/>
      <c r="G38" s="45"/>
      <c r="H38" s="53"/>
      <c r="I38" s="45"/>
      <c r="J38" s="53"/>
      <c r="K38" s="45"/>
      <c r="L38" s="53"/>
      <c r="M38" s="37"/>
      <c r="N38" s="52"/>
      <c r="O38" s="38">
        <f>'所属データ'!$A$31</f>
        <v>430086</v>
      </c>
      <c r="P38" s="16">
        <f aca="true" t="shared" si="3" ref="P38:P60">IF(COUNTA(G38:N38)&gt;0,1,0)</f>
        <v>0</v>
      </c>
      <c r="Q38" s="38">
        <f aca="true" t="shared" si="4" ref="Q38:Q60">IF(M38="","",B38)</f>
      </c>
      <c r="R38" s="38">
        <f aca="true" t="shared" si="5" ref="R38:R60">IF(N38="","",B38)</f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E38" s="57"/>
    </row>
    <row r="39" spans="1:31" ht="14.25" customHeight="1">
      <c r="A39" s="124">
        <v>34</v>
      </c>
      <c r="B39" s="176"/>
      <c r="C39" s="94"/>
      <c r="D39" s="94"/>
      <c r="E39" s="95"/>
      <c r="F39" s="96"/>
      <c r="G39" s="45"/>
      <c r="H39" s="53"/>
      <c r="I39" s="45"/>
      <c r="J39" s="53"/>
      <c r="K39" s="45"/>
      <c r="L39" s="53"/>
      <c r="M39" s="37"/>
      <c r="N39" s="52"/>
      <c r="O39" s="38">
        <f>'所属データ'!$A$31</f>
        <v>430086</v>
      </c>
      <c r="P39" s="16">
        <f t="shared" si="3"/>
        <v>0</v>
      </c>
      <c r="Q39" s="38">
        <f t="shared" si="4"/>
      </c>
      <c r="R39" s="38">
        <f t="shared" si="5"/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E39" s="57"/>
    </row>
    <row r="40" spans="1:31" ht="14.25" customHeight="1" thickBot="1">
      <c r="A40" s="125">
        <v>35</v>
      </c>
      <c r="B40" s="58"/>
      <c r="C40" s="97"/>
      <c r="D40" s="97"/>
      <c r="E40" s="98"/>
      <c r="F40" s="99"/>
      <c r="G40" s="46"/>
      <c r="H40" s="55"/>
      <c r="I40" s="46"/>
      <c r="J40" s="55"/>
      <c r="K40" s="46"/>
      <c r="L40" s="55"/>
      <c r="M40" s="59"/>
      <c r="N40" s="60"/>
      <c r="O40" s="38">
        <f>'所属データ'!$A$31</f>
        <v>430086</v>
      </c>
      <c r="P40" s="16">
        <f t="shared" si="3"/>
        <v>0</v>
      </c>
      <c r="Q40" s="38">
        <f t="shared" si="4"/>
      </c>
      <c r="R40" s="38">
        <f t="shared" si="5"/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E40" s="57"/>
    </row>
    <row r="41" spans="1:31" ht="14.25" customHeight="1">
      <c r="A41" s="123">
        <v>36</v>
      </c>
      <c r="B41" s="175"/>
      <c r="C41" s="94"/>
      <c r="D41" s="94"/>
      <c r="E41" s="95"/>
      <c r="F41" s="96"/>
      <c r="G41" s="45"/>
      <c r="H41" s="53"/>
      <c r="I41" s="45"/>
      <c r="J41" s="53"/>
      <c r="K41" s="45"/>
      <c r="L41" s="53"/>
      <c r="M41" s="37"/>
      <c r="N41" s="52"/>
      <c r="O41" s="38">
        <f>'所属データ'!$A$31</f>
        <v>430086</v>
      </c>
      <c r="P41" s="16">
        <f t="shared" si="3"/>
        <v>0</v>
      </c>
      <c r="Q41" s="38">
        <f t="shared" si="4"/>
      </c>
      <c r="R41" s="38">
        <f t="shared" si="5"/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E41" s="57"/>
    </row>
    <row r="42" spans="1:31" ht="14.25" customHeight="1">
      <c r="A42" s="124">
        <v>37</v>
      </c>
      <c r="B42" s="176"/>
      <c r="C42" s="94"/>
      <c r="D42" s="94"/>
      <c r="E42" s="95"/>
      <c r="F42" s="96"/>
      <c r="G42" s="45"/>
      <c r="H42" s="53"/>
      <c r="I42" s="45"/>
      <c r="J42" s="53"/>
      <c r="K42" s="45"/>
      <c r="L42" s="53"/>
      <c r="M42" s="37"/>
      <c r="N42" s="52"/>
      <c r="O42" s="38">
        <f>'所属データ'!$A$31</f>
        <v>430086</v>
      </c>
      <c r="P42" s="16">
        <f t="shared" si="3"/>
        <v>0</v>
      </c>
      <c r="Q42" s="38">
        <f t="shared" si="4"/>
      </c>
      <c r="R42" s="38">
        <f t="shared" si="5"/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E42" s="57"/>
    </row>
    <row r="43" spans="1:31" ht="14.25" customHeight="1">
      <c r="A43" s="124">
        <v>38</v>
      </c>
      <c r="B43" s="176"/>
      <c r="C43" s="94"/>
      <c r="D43" s="94"/>
      <c r="E43" s="95"/>
      <c r="F43" s="96"/>
      <c r="G43" s="45"/>
      <c r="H43" s="53"/>
      <c r="I43" s="45"/>
      <c r="J43" s="53"/>
      <c r="K43" s="45"/>
      <c r="L43" s="53"/>
      <c r="M43" s="37"/>
      <c r="N43" s="52"/>
      <c r="O43" s="38">
        <f>'所属データ'!$A$31</f>
        <v>430086</v>
      </c>
      <c r="P43" s="16">
        <f t="shared" si="3"/>
        <v>0</v>
      </c>
      <c r="Q43" s="38">
        <f t="shared" si="4"/>
      </c>
      <c r="R43" s="38">
        <f t="shared" si="5"/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E43" s="57"/>
    </row>
    <row r="44" spans="1:31" ht="14.25" customHeight="1">
      <c r="A44" s="124">
        <v>39</v>
      </c>
      <c r="B44" s="176"/>
      <c r="C44" s="94"/>
      <c r="D44" s="94"/>
      <c r="E44" s="95"/>
      <c r="F44" s="96"/>
      <c r="G44" s="45"/>
      <c r="H44" s="53"/>
      <c r="I44" s="45"/>
      <c r="J44" s="53"/>
      <c r="K44" s="45"/>
      <c r="L44" s="53"/>
      <c r="M44" s="37"/>
      <c r="N44" s="52"/>
      <c r="O44" s="38">
        <f>'所属データ'!$A$31</f>
        <v>430086</v>
      </c>
      <c r="P44" s="16">
        <f t="shared" si="3"/>
        <v>0</v>
      </c>
      <c r="Q44" s="38">
        <f t="shared" si="4"/>
      </c>
      <c r="R44" s="38">
        <f t="shared" si="5"/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E44" s="57"/>
    </row>
    <row r="45" spans="1:31" ht="14.25" customHeight="1" thickBot="1">
      <c r="A45" s="125">
        <v>40</v>
      </c>
      <c r="B45" s="58"/>
      <c r="C45" s="97"/>
      <c r="D45" s="97"/>
      <c r="E45" s="98"/>
      <c r="F45" s="99"/>
      <c r="G45" s="46"/>
      <c r="H45" s="55"/>
      <c r="I45" s="46"/>
      <c r="J45" s="55"/>
      <c r="K45" s="46"/>
      <c r="L45" s="55"/>
      <c r="M45" s="59"/>
      <c r="N45" s="60"/>
      <c r="O45" s="38">
        <f>'所属データ'!$A$31</f>
        <v>430086</v>
      </c>
      <c r="P45" s="16">
        <f t="shared" si="3"/>
        <v>0</v>
      </c>
      <c r="Q45" s="38">
        <f t="shared" si="4"/>
      </c>
      <c r="R45" s="38">
        <f t="shared" si="5"/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E45" s="57"/>
    </row>
    <row r="46" spans="1:31" ht="14.25" customHeight="1">
      <c r="A46" s="123">
        <v>41</v>
      </c>
      <c r="B46" s="175"/>
      <c r="C46" s="94"/>
      <c r="D46" s="94"/>
      <c r="E46" s="95"/>
      <c r="F46" s="96"/>
      <c r="G46" s="45"/>
      <c r="H46" s="53"/>
      <c r="I46" s="45"/>
      <c r="J46" s="53"/>
      <c r="K46" s="45"/>
      <c r="L46" s="53"/>
      <c r="M46" s="37"/>
      <c r="N46" s="52"/>
      <c r="O46" s="38">
        <f>'所属データ'!$A$31</f>
        <v>430086</v>
      </c>
      <c r="P46" s="16">
        <f t="shared" si="3"/>
        <v>0</v>
      </c>
      <c r="Q46" s="38">
        <f t="shared" si="4"/>
      </c>
      <c r="R46" s="38">
        <f t="shared" si="5"/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E46" s="57"/>
    </row>
    <row r="47" spans="1:31" ht="14.25" customHeight="1">
      <c r="A47" s="124">
        <v>42</v>
      </c>
      <c r="B47" s="176"/>
      <c r="C47" s="94"/>
      <c r="D47" s="94"/>
      <c r="E47" s="95"/>
      <c r="F47" s="96"/>
      <c r="G47" s="45"/>
      <c r="H47" s="53"/>
      <c r="I47" s="45"/>
      <c r="J47" s="53"/>
      <c r="K47" s="45"/>
      <c r="L47" s="53"/>
      <c r="M47" s="37"/>
      <c r="N47" s="52"/>
      <c r="O47" s="38">
        <f>'所属データ'!$A$31</f>
        <v>430086</v>
      </c>
      <c r="P47" s="16">
        <f t="shared" si="3"/>
        <v>0</v>
      </c>
      <c r="Q47" s="38">
        <f t="shared" si="4"/>
      </c>
      <c r="R47" s="38">
        <f t="shared" si="5"/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E47" s="57"/>
    </row>
    <row r="48" spans="1:31" ht="14.25" customHeight="1">
      <c r="A48" s="124">
        <v>43</v>
      </c>
      <c r="B48" s="176"/>
      <c r="C48" s="94"/>
      <c r="D48" s="94"/>
      <c r="E48" s="95"/>
      <c r="F48" s="96"/>
      <c r="G48" s="45"/>
      <c r="H48" s="53"/>
      <c r="I48" s="45"/>
      <c r="J48" s="53"/>
      <c r="K48" s="45"/>
      <c r="L48" s="53"/>
      <c r="M48" s="37"/>
      <c r="N48" s="52"/>
      <c r="O48" s="38">
        <f>'所属データ'!$A$31</f>
        <v>430086</v>
      </c>
      <c r="P48" s="16">
        <f t="shared" si="3"/>
        <v>0</v>
      </c>
      <c r="Q48" s="38">
        <f t="shared" si="4"/>
      </c>
      <c r="R48" s="38">
        <f t="shared" si="5"/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E48" s="57"/>
    </row>
    <row r="49" spans="1:31" ht="14.25" customHeight="1">
      <c r="A49" s="124">
        <v>44</v>
      </c>
      <c r="B49" s="176"/>
      <c r="C49" s="94"/>
      <c r="D49" s="94"/>
      <c r="E49" s="95"/>
      <c r="F49" s="96"/>
      <c r="G49" s="45"/>
      <c r="H49" s="53"/>
      <c r="I49" s="45"/>
      <c r="J49" s="53"/>
      <c r="K49" s="45"/>
      <c r="L49" s="53"/>
      <c r="M49" s="37"/>
      <c r="N49" s="52"/>
      <c r="O49" s="38">
        <f>'所属データ'!$A$31</f>
        <v>430086</v>
      </c>
      <c r="P49" s="16">
        <f t="shared" si="3"/>
        <v>0</v>
      </c>
      <c r="Q49" s="38">
        <f t="shared" si="4"/>
      </c>
      <c r="R49" s="38">
        <f t="shared" si="5"/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E49" s="57"/>
    </row>
    <row r="50" spans="1:31" ht="14.25" customHeight="1" thickBot="1">
      <c r="A50" s="125">
        <v>45</v>
      </c>
      <c r="B50" s="58"/>
      <c r="C50" s="97"/>
      <c r="D50" s="97"/>
      <c r="E50" s="98"/>
      <c r="F50" s="99"/>
      <c r="G50" s="46"/>
      <c r="H50" s="55"/>
      <c r="I50" s="46"/>
      <c r="J50" s="55"/>
      <c r="K50" s="46"/>
      <c r="L50" s="55"/>
      <c r="M50" s="59"/>
      <c r="N50" s="60"/>
      <c r="O50" s="38">
        <f>'所属データ'!$A$31</f>
        <v>430086</v>
      </c>
      <c r="P50" s="16">
        <f t="shared" si="3"/>
        <v>0</v>
      </c>
      <c r="Q50" s="38">
        <f t="shared" si="4"/>
      </c>
      <c r="R50" s="38">
        <f t="shared" si="5"/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E50" s="57"/>
    </row>
    <row r="51" spans="1:31" ht="14.25" customHeight="1">
      <c r="A51" s="123">
        <v>46</v>
      </c>
      <c r="B51" s="175"/>
      <c r="C51" s="94"/>
      <c r="D51" s="94"/>
      <c r="E51" s="95"/>
      <c r="F51" s="96"/>
      <c r="G51" s="45"/>
      <c r="H51" s="53"/>
      <c r="I51" s="45"/>
      <c r="J51" s="53"/>
      <c r="K51" s="45"/>
      <c r="L51" s="53"/>
      <c r="M51" s="37"/>
      <c r="N51" s="52"/>
      <c r="O51" s="38">
        <f>'所属データ'!$A$31</f>
        <v>430086</v>
      </c>
      <c r="P51" s="16">
        <f t="shared" si="3"/>
        <v>0</v>
      </c>
      <c r="Q51" s="38">
        <f t="shared" si="4"/>
      </c>
      <c r="R51" s="38">
        <f t="shared" si="5"/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E51" s="57"/>
    </row>
    <row r="52" spans="1:31" ht="14.25" customHeight="1">
      <c r="A52" s="124">
        <v>47</v>
      </c>
      <c r="B52" s="176"/>
      <c r="C52" s="94"/>
      <c r="D52" s="94"/>
      <c r="E52" s="95"/>
      <c r="F52" s="96"/>
      <c r="G52" s="45"/>
      <c r="H52" s="53"/>
      <c r="I52" s="45"/>
      <c r="J52" s="53"/>
      <c r="K52" s="45"/>
      <c r="L52" s="53"/>
      <c r="M52" s="37"/>
      <c r="N52" s="52"/>
      <c r="O52" s="38">
        <f>'所属データ'!$A$31</f>
        <v>430086</v>
      </c>
      <c r="P52" s="16">
        <f t="shared" si="3"/>
        <v>0</v>
      </c>
      <c r="Q52" s="38">
        <f t="shared" si="4"/>
      </c>
      <c r="R52" s="38">
        <f t="shared" si="5"/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E52" s="57"/>
    </row>
    <row r="53" spans="1:31" ht="14.25" customHeight="1">
      <c r="A53" s="124">
        <v>48</v>
      </c>
      <c r="B53" s="176"/>
      <c r="C53" s="94"/>
      <c r="D53" s="94"/>
      <c r="E53" s="95"/>
      <c r="F53" s="96"/>
      <c r="G53" s="45"/>
      <c r="H53" s="53"/>
      <c r="I53" s="45"/>
      <c r="J53" s="53"/>
      <c r="K53" s="45"/>
      <c r="L53" s="53"/>
      <c r="M53" s="37"/>
      <c r="N53" s="52"/>
      <c r="O53" s="38">
        <f>'所属データ'!$A$31</f>
        <v>430086</v>
      </c>
      <c r="P53" s="16">
        <f t="shared" si="3"/>
        <v>0</v>
      </c>
      <c r="Q53" s="38">
        <f t="shared" si="4"/>
      </c>
      <c r="R53" s="38">
        <f t="shared" si="5"/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E53" s="57"/>
    </row>
    <row r="54" spans="1:31" ht="14.25" customHeight="1">
      <c r="A54" s="124">
        <v>49</v>
      </c>
      <c r="B54" s="176"/>
      <c r="C54" s="94"/>
      <c r="D54" s="94"/>
      <c r="E54" s="95"/>
      <c r="F54" s="96"/>
      <c r="G54" s="45"/>
      <c r="H54" s="53"/>
      <c r="I54" s="45"/>
      <c r="J54" s="53"/>
      <c r="K54" s="45"/>
      <c r="L54" s="53"/>
      <c r="M54" s="37"/>
      <c r="N54" s="52"/>
      <c r="O54" s="38">
        <f>'所属データ'!$A$31</f>
        <v>430086</v>
      </c>
      <c r="P54" s="16">
        <f t="shared" si="3"/>
        <v>0</v>
      </c>
      <c r="Q54" s="38">
        <f t="shared" si="4"/>
      </c>
      <c r="R54" s="38">
        <f t="shared" si="5"/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E54" s="57"/>
    </row>
    <row r="55" spans="1:31" ht="14.25" customHeight="1" thickBot="1">
      <c r="A55" s="125">
        <v>50</v>
      </c>
      <c r="B55" s="58"/>
      <c r="C55" s="97"/>
      <c r="D55" s="97"/>
      <c r="E55" s="98"/>
      <c r="F55" s="99"/>
      <c r="G55" s="46"/>
      <c r="H55" s="55"/>
      <c r="I55" s="46"/>
      <c r="J55" s="55"/>
      <c r="K55" s="46"/>
      <c r="L55" s="55"/>
      <c r="M55" s="59"/>
      <c r="N55" s="60"/>
      <c r="O55" s="38">
        <f>'所属データ'!$A$31</f>
        <v>430086</v>
      </c>
      <c r="P55" s="16">
        <f t="shared" si="3"/>
        <v>0</v>
      </c>
      <c r="Q55" s="38">
        <f t="shared" si="4"/>
      </c>
      <c r="R55" s="38">
        <f t="shared" si="5"/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E55" s="57"/>
    </row>
    <row r="56" spans="1:31" ht="14.25" customHeight="1">
      <c r="A56" s="123">
        <v>51</v>
      </c>
      <c r="B56" s="175"/>
      <c r="C56" s="94"/>
      <c r="D56" s="94"/>
      <c r="E56" s="95"/>
      <c r="F56" s="96"/>
      <c r="G56" s="45"/>
      <c r="H56" s="53"/>
      <c r="I56" s="45"/>
      <c r="J56" s="53"/>
      <c r="K56" s="45"/>
      <c r="L56" s="53"/>
      <c r="M56" s="37"/>
      <c r="N56" s="52"/>
      <c r="O56" s="38">
        <f>'所属データ'!$A$31</f>
        <v>430086</v>
      </c>
      <c r="P56" s="16">
        <f t="shared" si="3"/>
        <v>0</v>
      </c>
      <c r="Q56" s="38">
        <f t="shared" si="4"/>
      </c>
      <c r="R56" s="38">
        <f t="shared" si="5"/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E56" s="57"/>
    </row>
    <row r="57" spans="1:31" ht="14.25" customHeight="1">
      <c r="A57" s="124">
        <v>52</v>
      </c>
      <c r="B57" s="176"/>
      <c r="C57" s="94"/>
      <c r="D57" s="94"/>
      <c r="E57" s="95"/>
      <c r="F57" s="96"/>
      <c r="G57" s="45"/>
      <c r="H57" s="53"/>
      <c r="I57" s="45"/>
      <c r="J57" s="53"/>
      <c r="K57" s="45"/>
      <c r="L57" s="53"/>
      <c r="M57" s="37"/>
      <c r="N57" s="52"/>
      <c r="O57" s="38">
        <f>'所属データ'!$A$31</f>
        <v>430086</v>
      </c>
      <c r="P57" s="16">
        <f t="shared" si="3"/>
        <v>0</v>
      </c>
      <c r="Q57" s="38">
        <f t="shared" si="4"/>
      </c>
      <c r="R57" s="38">
        <f t="shared" si="5"/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E57" s="57"/>
    </row>
    <row r="58" spans="1:31" ht="14.25" customHeight="1">
      <c r="A58" s="124">
        <v>53</v>
      </c>
      <c r="B58" s="176"/>
      <c r="C58" s="94"/>
      <c r="D58" s="94"/>
      <c r="E58" s="95"/>
      <c r="F58" s="96"/>
      <c r="G58" s="45"/>
      <c r="H58" s="53"/>
      <c r="I58" s="45"/>
      <c r="J58" s="53"/>
      <c r="K58" s="45"/>
      <c r="L58" s="53"/>
      <c r="M58" s="37"/>
      <c r="N58" s="52"/>
      <c r="O58" s="38">
        <f>'所属データ'!$A$31</f>
        <v>430086</v>
      </c>
      <c r="P58" s="16">
        <f t="shared" si="3"/>
        <v>0</v>
      </c>
      <c r="Q58" s="38">
        <f t="shared" si="4"/>
      </c>
      <c r="R58" s="38">
        <f t="shared" si="5"/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E58" s="57"/>
    </row>
    <row r="59" spans="1:31" ht="14.25" customHeight="1">
      <c r="A59" s="124">
        <v>54</v>
      </c>
      <c r="B59" s="176"/>
      <c r="C59" s="94"/>
      <c r="D59" s="94"/>
      <c r="E59" s="95"/>
      <c r="F59" s="96"/>
      <c r="G59" s="45"/>
      <c r="H59" s="53"/>
      <c r="I59" s="45"/>
      <c r="J59" s="53"/>
      <c r="K59" s="45"/>
      <c r="L59" s="53"/>
      <c r="M59" s="37"/>
      <c r="N59" s="52"/>
      <c r="O59" s="38">
        <f>'所属データ'!$A$31</f>
        <v>430086</v>
      </c>
      <c r="P59" s="16">
        <f t="shared" si="3"/>
        <v>0</v>
      </c>
      <c r="Q59" s="38">
        <f t="shared" si="4"/>
      </c>
      <c r="R59" s="38">
        <f t="shared" si="5"/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E59" s="57"/>
    </row>
    <row r="60" spans="1:31" ht="14.25" customHeight="1" thickBot="1">
      <c r="A60" s="125">
        <v>55</v>
      </c>
      <c r="B60" s="58"/>
      <c r="C60" s="97"/>
      <c r="D60" s="97"/>
      <c r="E60" s="98"/>
      <c r="F60" s="99"/>
      <c r="G60" s="46"/>
      <c r="H60" s="55"/>
      <c r="I60" s="46"/>
      <c r="J60" s="55"/>
      <c r="K60" s="46"/>
      <c r="L60" s="55"/>
      <c r="M60" s="59"/>
      <c r="N60" s="60"/>
      <c r="O60" s="38">
        <f>'所属データ'!$A$31</f>
        <v>430086</v>
      </c>
      <c r="P60" s="16">
        <f t="shared" si="3"/>
        <v>0</v>
      </c>
      <c r="Q60" s="38">
        <f t="shared" si="4"/>
      </c>
      <c r="R60" s="38">
        <f t="shared" si="5"/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E60" s="57"/>
    </row>
    <row r="62" spans="2:7" ht="13.5" hidden="1">
      <c r="B62" s="15">
        <f>VLOOKUP('所属データ'!$C$3,学校データ,10,FALSE)</f>
        <v>2016</v>
      </c>
      <c r="C62" s="15">
        <f>VLOOKUP('所属データ'!$C$3,学校データ,11,FALSE)</f>
        <v>2025</v>
      </c>
      <c r="D62" s="15">
        <f>VLOOKUP('所属データ'!$C$3,学校データ,12,FALSE)</f>
        <v>2046</v>
      </c>
      <c r="E62" s="15">
        <f>VLOOKUP('所属データ'!$C$3,学校データ,13,FALSE)</f>
        <v>2055</v>
      </c>
      <c r="F62" s="15">
        <f>VLOOKUP('所属データ'!$C$3,学校データ,14,FALSE)</f>
        <v>0</v>
      </c>
      <c r="G62" s="15">
        <f>VLOOKUP('所属データ'!$C$3,学校データ,15,FALSE)</f>
        <v>0</v>
      </c>
    </row>
    <row r="63" ht="13.5" hidden="1"/>
    <row r="64" ht="13.5" hidden="1">
      <c r="B64" s="15" t="s">
        <v>193</v>
      </c>
    </row>
    <row r="65" spans="2:8" ht="13.5" hidden="1">
      <c r="B65" s="15" t="s">
        <v>192</v>
      </c>
      <c r="E65" s="130"/>
      <c r="F65" s="131"/>
      <c r="G65" s="138" t="s">
        <v>551</v>
      </c>
      <c r="H65" s="15" t="s">
        <v>552</v>
      </c>
    </row>
    <row r="66" spans="2:7" ht="13.5" hidden="1">
      <c r="B66" s="15" t="s">
        <v>113</v>
      </c>
      <c r="D66" s="18"/>
      <c r="F66" s="129"/>
      <c r="G66" s="15">
        <f aca="true" t="shared" si="6" ref="G66:G84">COUNTIF($G$6:$K$60,B66)</f>
        <v>0</v>
      </c>
    </row>
    <row r="67" spans="2:7" ht="13.5" hidden="1">
      <c r="B67" s="15" t="s">
        <v>114</v>
      </c>
      <c r="D67" s="18"/>
      <c r="F67" s="129"/>
      <c r="G67" s="15">
        <f t="shared" si="6"/>
        <v>0</v>
      </c>
    </row>
    <row r="68" spans="2:7" ht="13.5" hidden="1">
      <c r="B68" s="15" t="s">
        <v>115</v>
      </c>
      <c r="C68" s="18"/>
      <c r="D68" s="18"/>
      <c r="F68" s="129"/>
      <c r="G68" s="15">
        <f t="shared" si="6"/>
        <v>0</v>
      </c>
    </row>
    <row r="69" spans="2:7" ht="13.5" hidden="1">
      <c r="B69" s="15" t="s">
        <v>116</v>
      </c>
      <c r="D69" s="18"/>
      <c r="F69" s="129"/>
      <c r="G69" s="15">
        <f t="shared" si="6"/>
        <v>0</v>
      </c>
    </row>
    <row r="70" spans="2:7" ht="13.5" hidden="1">
      <c r="B70" s="15" t="s">
        <v>117</v>
      </c>
      <c r="D70" s="18"/>
      <c r="F70" s="129"/>
      <c r="G70" s="15">
        <f t="shared" si="6"/>
        <v>0</v>
      </c>
    </row>
    <row r="71" spans="2:7" ht="13.5" hidden="1">
      <c r="B71" s="15" t="s">
        <v>118</v>
      </c>
      <c r="D71" s="18"/>
      <c r="F71" s="129"/>
      <c r="G71" s="15">
        <f t="shared" si="6"/>
        <v>0</v>
      </c>
    </row>
    <row r="72" spans="2:7" ht="13.5" hidden="1">
      <c r="B72" s="15" t="s">
        <v>119</v>
      </c>
      <c r="D72" s="18"/>
      <c r="F72" s="129"/>
      <c r="G72" s="15">
        <f t="shared" si="6"/>
        <v>0</v>
      </c>
    </row>
    <row r="73" spans="2:7" ht="13.5" hidden="1">
      <c r="B73" s="15" t="s">
        <v>127</v>
      </c>
      <c r="D73" s="18"/>
      <c r="F73" s="129"/>
      <c r="G73" s="15">
        <f t="shared" si="6"/>
        <v>0</v>
      </c>
    </row>
    <row r="74" spans="2:7" ht="13.5" hidden="1">
      <c r="B74" s="15" t="s">
        <v>107</v>
      </c>
      <c r="D74" s="18"/>
      <c r="F74" s="129"/>
      <c r="G74" s="15">
        <f t="shared" si="6"/>
        <v>0</v>
      </c>
    </row>
    <row r="75" spans="2:7" ht="13.5" hidden="1">
      <c r="B75" s="15" t="s">
        <v>108</v>
      </c>
      <c r="D75" s="18"/>
      <c r="F75" s="129"/>
      <c r="G75" s="15">
        <f t="shared" si="6"/>
        <v>0</v>
      </c>
    </row>
    <row r="76" spans="2:7" ht="13.5" hidden="1">
      <c r="B76" s="15" t="s">
        <v>120</v>
      </c>
      <c r="D76" s="18"/>
      <c r="F76" s="129"/>
      <c r="G76" s="15">
        <f t="shared" si="6"/>
        <v>0</v>
      </c>
    </row>
    <row r="77" spans="2:7" ht="13.5" hidden="1">
      <c r="B77" s="15" t="s">
        <v>121</v>
      </c>
      <c r="D77" s="18"/>
      <c r="F77" s="129"/>
      <c r="G77" s="15">
        <f t="shared" si="6"/>
        <v>0</v>
      </c>
    </row>
    <row r="78" spans="2:7" ht="13.5" hidden="1">
      <c r="B78" s="15" t="s">
        <v>122</v>
      </c>
      <c r="D78" s="18"/>
      <c r="F78" s="129"/>
      <c r="G78" s="15">
        <f t="shared" si="6"/>
        <v>0</v>
      </c>
    </row>
    <row r="79" spans="2:7" ht="13.5" hidden="1">
      <c r="B79" s="15" t="s">
        <v>123</v>
      </c>
      <c r="D79" s="18"/>
      <c r="F79" s="129"/>
      <c r="G79" s="15">
        <f t="shared" si="6"/>
        <v>0</v>
      </c>
    </row>
    <row r="80" spans="2:7" ht="13.5" hidden="1">
      <c r="B80" s="15" t="s">
        <v>124</v>
      </c>
      <c r="D80" s="18"/>
      <c r="F80" s="129"/>
      <c r="G80" s="15">
        <f t="shared" si="6"/>
        <v>0</v>
      </c>
    </row>
    <row r="81" spans="2:7" ht="13.5" hidden="1">
      <c r="B81" s="15" t="s">
        <v>125</v>
      </c>
      <c r="D81" s="18"/>
      <c r="F81" s="129"/>
      <c r="G81" s="15">
        <f t="shared" si="6"/>
        <v>0</v>
      </c>
    </row>
    <row r="82" spans="2:7" ht="13.5" hidden="1">
      <c r="B82" s="15" t="s">
        <v>109</v>
      </c>
      <c r="D82" s="18"/>
      <c r="F82" s="129"/>
      <c r="G82" s="15">
        <f t="shared" si="6"/>
        <v>0</v>
      </c>
    </row>
    <row r="83" spans="2:7" ht="13.5" hidden="1">
      <c r="B83" s="15" t="s">
        <v>126</v>
      </c>
      <c r="D83" s="18"/>
      <c r="F83" s="129"/>
      <c r="G83" s="15">
        <f t="shared" si="6"/>
        <v>0</v>
      </c>
    </row>
    <row r="84" spans="2:7" ht="13.5" hidden="1">
      <c r="B84" s="15" t="s">
        <v>110</v>
      </c>
      <c r="C84" s="18"/>
      <c r="D84" s="18"/>
      <c r="G84" s="15">
        <f t="shared" si="6"/>
        <v>0</v>
      </c>
    </row>
  </sheetData>
  <sheetProtection sheet="1" selectLockedCells="1"/>
  <mergeCells count="11">
    <mergeCell ref="C1:F1"/>
    <mergeCell ref="H1:J1"/>
    <mergeCell ref="A1:B2"/>
    <mergeCell ref="A4:A5"/>
    <mergeCell ref="B4:B5"/>
    <mergeCell ref="G4:H4"/>
    <mergeCell ref="K1:N1"/>
    <mergeCell ref="K4:L4"/>
    <mergeCell ref="C2:F2"/>
    <mergeCell ref="I4:J4"/>
    <mergeCell ref="E4:E5"/>
  </mergeCells>
  <conditionalFormatting sqref="I6:I60">
    <cfRule type="expression" priority="1" dxfId="0" stopIfTrue="1">
      <formula>AND(I6&lt;&gt;"",G6=I6)</formula>
    </cfRule>
  </conditionalFormatting>
  <conditionalFormatting sqref="K6:K60">
    <cfRule type="expression" priority="2" dxfId="0" stopIfTrue="1">
      <formula>AND(K6&lt;&gt;"",OR(G6=K6,I6=K6))</formula>
    </cfRule>
  </conditionalFormatting>
  <conditionalFormatting sqref="B6:B60">
    <cfRule type="expression" priority="3" dxfId="0" stopIfTrue="1">
      <formula>COUNTIF($B$6:$B$60,B6)&gt;1</formula>
    </cfRule>
  </conditionalFormatting>
  <dataValidations count="9">
    <dataValidation type="list" allowBlank="1" showErrorMessage="1" sqref="K6:K60 G7:G60 I6:I60">
      <formula1>$B$66:$B$84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N5">
      <formula1>30000</formula1>
      <formula2>70000</formula2>
    </dataValidation>
    <dataValidation type="list" allowBlank="1" showErrorMessage="1" error="エントリーの場合は○をリストから選択してください。" sqref="M6:N60">
      <formula1>$O$3</formula1>
    </dataValidation>
    <dataValidation type="date" operator="greaterThan" allowBlank="1" showInputMessage="1" showErrorMessage="1" error="S年.月.日の型で入力してください。　例）　S62.5.13" sqref="F6:F60">
      <formula1>30407</formula1>
    </dataValidation>
    <dataValidation type="custom" allowBlank="1" showInputMessage="1" showErrorMessage="1" error="学校割当番号の範囲内を使用してください。番号が足りない場合は登録担当者まで連絡してください。" sqref="B6:B60">
      <formula1>OR(AND($B$62&lt;=B6,B6&lt;=$C$62),AND($D$62&lt;=B6,B6&lt;=$E$62),AND($F$62&lt;=B6,B6&lt;=$G$62))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M5">
      <formula1>4000</formula1>
      <formula2>12000</formula2>
    </dataValidation>
    <dataValidation type="list" allowBlank="1" showInputMessage="1" showErrorMessage="1" prompt="▼ボタンをクリック&#10;　リストから選択。" sqref="G6">
      <formula1>$B$66:$B$84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L6:L60 H7:H60 J6:J60">
      <formula1>100</formula1>
      <formula2>600000</formula2>
    </dataValidation>
  </dataValidations>
  <printOptions/>
  <pageMargins left="0.29" right="0.19" top="0.34" bottom="0.33" header="0.41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4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5" customWidth="1"/>
    <col min="2" max="2" width="5.00390625" style="15" customWidth="1"/>
    <col min="3" max="3" width="11.375" style="15" customWidth="1"/>
    <col min="4" max="4" width="11.625" style="15" customWidth="1"/>
    <col min="5" max="5" width="2.625" style="15" customWidth="1"/>
    <col min="6" max="6" width="8.875" style="15" customWidth="1"/>
    <col min="7" max="7" width="8.125" style="15" customWidth="1"/>
    <col min="8" max="8" width="7.00390625" style="15" customWidth="1"/>
    <col min="9" max="9" width="8.125" style="15" customWidth="1"/>
    <col min="10" max="10" width="7.00390625" style="15" customWidth="1"/>
    <col min="11" max="11" width="8.125" style="15" customWidth="1"/>
    <col min="12" max="12" width="7.00390625" style="15" customWidth="1"/>
    <col min="13" max="14" width="5.625" style="15" customWidth="1"/>
    <col min="15" max="16" width="7.625" style="38" hidden="1" customWidth="1"/>
    <col min="17" max="17" width="8.00390625" style="38" hidden="1" customWidth="1"/>
    <col min="18" max="19" width="5.625" style="38" hidden="1" customWidth="1"/>
    <col min="20" max="20" width="11.25390625" style="38" hidden="1" customWidth="1"/>
    <col min="21" max="21" width="10.00390625" style="15" hidden="1" customWidth="1"/>
    <col min="22" max="22" width="11.00390625" style="15" hidden="1" customWidth="1"/>
    <col min="23" max="23" width="10.00390625" style="15" hidden="1" customWidth="1"/>
    <col min="24" max="26" width="10.25390625" style="15" hidden="1" customWidth="1"/>
    <col min="27" max="29" width="10.25390625" style="15" customWidth="1"/>
    <col min="30" max="30" width="9.00390625" style="15" customWidth="1"/>
    <col min="31" max="31" width="10.00390625" style="15" customWidth="1"/>
    <col min="32" max="16384" width="9.00390625" style="15" customWidth="1"/>
  </cols>
  <sheetData>
    <row r="1" spans="1:36" ht="14.25" customHeight="1">
      <c r="A1" s="298" t="s">
        <v>869</v>
      </c>
      <c r="B1" s="299"/>
      <c r="C1" s="297" t="s">
        <v>3</v>
      </c>
      <c r="D1" s="297"/>
      <c r="E1" s="297"/>
      <c r="F1" s="297"/>
      <c r="G1" s="47"/>
      <c r="H1" s="281" t="str">
        <f>"学校名："&amp;'所属データ'!$C$3</f>
        <v>学校名：熊本支援</v>
      </c>
      <c r="I1" s="281"/>
      <c r="J1" s="281"/>
      <c r="K1" s="291" t="str">
        <f>"学校長名：  "&amp;'所属データ'!$C$10&amp;"　　印"</f>
        <v>学校長名：  　　印</v>
      </c>
      <c r="L1" s="291"/>
      <c r="M1" s="291"/>
      <c r="N1" s="291"/>
      <c r="Q1" s="142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20"/>
      <c r="AF1" s="20"/>
      <c r="AG1" s="20"/>
      <c r="AH1" s="20"/>
      <c r="AI1" s="20"/>
      <c r="AJ1" s="20"/>
    </row>
    <row r="2" spans="1:36" ht="14.25" customHeight="1" thickBot="1">
      <c r="A2" s="300"/>
      <c r="B2" s="301"/>
      <c r="C2" s="292" t="s">
        <v>706</v>
      </c>
      <c r="D2" s="293"/>
      <c r="E2" s="293"/>
      <c r="F2" s="293"/>
      <c r="G2" s="47"/>
      <c r="H2" s="48" t="str">
        <f>"監督名："&amp;'所属データ'!$C$12</f>
        <v>監督名：</v>
      </c>
      <c r="I2" s="49"/>
      <c r="K2" s="48"/>
      <c r="L2" s="48"/>
      <c r="M2" s="140">
        <f>IF(COUNTA(M6:M60)&gt;6,"ﾘﾚｰ人数ｵｰﾊﾞｰ","")</f>
      </c>
      <c r="N2" s="141">
        <f>IF(COUNTA(N6:N60)&gt;6,"ﾘﾚｰ人数ｵｰﾊﾞｰ","")</f>
      </c>
      <c r="P2" s="39"/>
      <c r="Q2" s="19" t="s">
        <v>4</v>
      </c>
      <c r="R2" s="19" t="s">
        <v>5</v>
      </c>
      <c r="S2" s="19" t="s">
        <v>6</v>
      </c>
      <c r="T2" s="19" t="s">
        <v>7</v>
      </c>
      <c r="U2" s="19" t="s">
        <v>8</v>
      </c>
      <c r="V2" s="19" t="s">
        <v>9</v>
      </c>
      <c r="W2" s="19" t="s">
        <v>10</v>
      </c>
      <c r="X2" s="19" t="s">
        <v>11</v>
      </c>
      <c r="Y2" s="19" t="s">
        <v>12</v>
      </c>
      <c r="Z2" s="19" t="s">
        <v>13</v>
      </c>
      <c r="AD2" s="20"/>
      <c r="AE2" s="20"/>
      <c r="AF2" s="20"/>
      <c r="AG2" s="20"/>
      <c r="AH2" s="20"/>
      <c r="AI2" s="20"/>
      <c r="AJ2" s="20"/>
    </row>
    <row r="3" spans="1:36" ht="14.25" customHeight="1" thickBot="1">
      <c r="A3" s="174"/>
      <c r="B3" s="174"/>
      <c r="C3" s="179" t="s">
        <v>675</v>
      </c>
      <c r="D3" s="38"/>
      <c r="E3" s="38"/>
      <c r="F3" s="38"/>
      <c r="G3" s="38"/>
      <c r="H3" s="137">
        <f>IF(COUNTIF(G66:G84,G65)&gt;0,"違反！同一種目のｴﾝﾄﾘｰｵｰﾊﾞｰがあります","")</f>
      </c>
      <c r="I3" s="38"/>
      <c r="K3" s="38"/>
      <c r="L3" s="38"/>
      <c r="M3" s="71" t="s">
        <v>14</v>
      </c>
      <c r="N3" s="72" t="s">
        <v>15</v>
      </c>
      <c r="O3" s="38" t="s">
        <v>16</v>
      </c>
      <c r="P3" s="38">
        <f>IF(COUNTA(M6:M60)&gt;0,204,0)</f>
        <v>0</v>
      </c>
      <c r="Q3" s="16">
        <f>'所属データ'!$A$31</f>
        <v>430086</v>
      </c>
      <c r="R3" s="16" t="str">
        <f>'所属データ'!$C$3</f>
        <v>熊本支援</v>
      </c>
      <c r="S3" s="15"/>
      <c r="T3" s="15">
        <f>IF(M5="","",RIGHT(M5+100000,5))</f>
      </c>
      <c r="U3" s="15">
        <f>IF(ISERROR(SMALL($Q$6:$Q$60,1)),"",433200000+SMALL($Q$6:$Q$60,1))</f>
      </c>
      <c r="V3" s="15">
        <f>IF(ISERROR(SMALL($Q$6:$Q$60,2)),"",433200000+SMALL($Q$6:$Q$60,2))</f>
      </c>
      <c r="W3" s="15">
        <f>IF(ISERROR(SMALL($Q$6:$Q$60,3)),"",433200000+SMALL($Q$6:$Q$60,3))</f>
      </c>
      <c r="X3" s="15">
        <f>IF(ISERROR(SMALL($Q$6:$Q$60,4)),"",433200000+SMALL($Q$6:$Q$60,4))</f>
      </c>
      <c r="Y3" s="15">
        <f>IF(ISERROR(SMALL($Q$6:$Q$60,5)),"",433200000+SMALL($Q$6:$Q$60,5))</f>
      </c>
      <c r="Z3" s="15">
        <f>IF(ISERROR(SMALL($Q$6:$Q$60,6)),"",433200000+SMALL($Q$6:$Q$60,6))</f>
      </c>
      <c r="AD3" s="21"/>
      <c r="AE3" s="20"/>
      <c r="AF3" s="20"/>
      <c r="AG3" s="20"/>
      <c r="AH3" s="20"/>
      <c r="AI3" s="20"/>
      <c r="AJ3" s="20"/>
    </row>
    <row r="4" spans="1:36" ht="12" customHeight="1">
      <c r="A4" s="302" t="s">
        <v>17</v>
      </c>
      <c r="B4" s="304" t="s">
        <v>191</v>
      </c>
      <c r="C4" s="67" t="s">
        <v>39</v>
      </c>
      <c r="D4" s="67" t="s">
        <v>38</v>
      </c>
      <c r="E4" s="309" t="s">
        <v>105</v>
      </c>
      <c r="F4" s="109" t="s">
        <v>106</v>
      </c>
      <c r="G4" s="306" t="s">
        <v>194</v>
      </c>
      <c r="H4" s="307"/>
      <c r="I4" s="306" t="s">
        <v>195</v>
      </c>
      <c r="J4" s="307"/>
      <c r="K4" s="306" t="s">
        <v>35</v>
      </c>
      <c r="L4" s="308"/>
      <c r="M4" s="74" t="s">
        <v>184</v>
      </c>
      <c r="N4" s="73" t="s">
        <v>184</v>
      </c>
      <c r="O4" s="39">
        <f>IF(COUNTA(N6:N60)&gt;0,216,"")</f>
      </c>
      <c r="P4" s="38">
        <f>IF(COUNTA(N6:N60)&gt;0,216,0)</f>
        <v>0</v>
      </c>
      <c r="Q4" s="16">
        <f>'所属データ'!$A$31</f>
        <v>430086</v>
      </c>
      <c r="R4" s="16" t="str">
        <f>'所属データ'!$C$3</f>
        <v>熊本支援</v>
      </c>
      <c r="S4" s="15"/>
      <c r="T4" s="15">
        <f>IF(N5="","",RIGHT(N5+100000,5))</f>
      </c>
      <c r="U4" s="15">
        <f>IF(ISERROR(SMALL($R$6:$R$60,1)),"",433200000+SMALL($R$6:$R$60,1))</f>
      </c>
      <c r="V4" s="15">
        <f>IF(ISERROR(SMALL($R$6:$R$60,2)),"",433200000+SMALL($R$6:$R$60,2))</f>
      </c>
      <c r="W4" s="15">
        <f>IF(ISERROR(SMALL($R$6:$R$60,3)),"",433200000+SMALL($R$6:$R$60,3))</f>
      </c>
      <c r="X4" s="15">
        <f>IF(ISERROR(SMALL($R$6:$R$60,4)),"",433200000+SMALL($R$6:$R$60,4))</f>
      </c>
      <c r="Y4" s="15">
        <f>IF(ISERROR(SMALL($R$6:$R$60,5)),"",433200000+SMALL($R$6:$R$60,5))</f>
      </c>
      <c r="Z4" s="15">
        <f>IF(ISERROR(SMALL($R$6:$R$60,6)),"",433200000+SMALL($R$6:$R$60,6))</f>
      </c>
      <c r="AD4" s="22"/>
      <c r="AE4" s="20"/>
      <c r="AF4" s="20"/>
      <c r="AG4" s="20"/>
      <c r="AH4" s="20"/>
      <c r="AI4" s="20"/>
      <c r="AJ4" s="20"/>
    </row>
    <row r="5" spans="1:36" ht="13.5" customHeight="1" thickBot="1">
      <c r="A5" s="303"/>
      <c r="B5" s="305"/>
      <c r="C5" s="68" t="s">
        <v>42</v>
      </c>
      <c r="D5" s="68" t="s">
        <v>42</v>
      </c>
      <c r="E5" s="310"/>
      <c r="F5" s="110" t="s">
        <v>677</v>
      </c>
      <c r="G5" s="69" t="s">
        <v>183</v>
      </c>
      <c r="H5" s="70" t="s">
        <v>184</v>
      </c>
      <c r="I5" s="69" t="s">
        <v>183</v>
      </c>
      <c r="J5" s="70" t="s">
        <v>184</v>
      </c>
      <c r="K5" s="69" t="s">
        <v>183</v>
      </c>
      <c r="L5" s="75" t="s">
        <v>184</v>
      </c>
      <c r="M5" s="77"/>
      <c r="N5" s="76"/>
      <c r="O5" s="39"/>
      <c r="AD5" s="20"/>
      <c r="AE5" s="20"/>
      <c r="AF5" s="20"/>
      <c r="AG5" s="20"/>
      <c r="AH5" s="20"/>
      <c r="AI5" s="20"/>
      <c r="AJ5" s="20"/>
    </row>
    <row r="6" spans="1:36" ht="14.25" customHeight="1">
      <c r="A6" s="126">
        <v>1</v>
      </c>
      <c r="B6" s="180"/>
      <c r="C6" s="225"/>
      <c r="D6" s="225"/>
      <c r="E6" s="101"/>
      <c r="F6" s="102"/>
      <c r="G6" s="79"/>
      <c r="H6" s="80"/>
      <c r="I6" s="79"/>
      <c r="J6" s="80"/>
      <c r="K6" s="79"/>
      <c r="L6" s="85"/>
      <c r="M6" s="88"/>
      <c r="N6" s="89"/>
      <c r="O6" s="38">
        <f>'所属データ'!$A$31</f>
        <v>430086</v>
      </c>
      <c r="P6" s="16">
        <f aca="true" t="shared" si="0" ref="P6:P37">IF(COUNTA(G6:N6)&gt;0,1,0)</f>
        <v>0</v>
      </c>
      <c r="Q6" s="38">
        <f aca="true" t="shared" si="1" ref="Q6:Q37">IF(M6="","",B6)</f>
      </c>
      <c r="R6" s="38">
        <f aca="true" t="shared" si="2" ref="R6:R37">IF(N6="","",B6)</f>
      </c>
      <c r="AE6" s="57"/>
      <c r="AF6" s="20"/>
      <c r="AG6" s="20"/>
      <c r="AH6" s="20"/>
      <c r="AI6" s="20"/>
      <c r="AJ6" s="20"/>
    </row>
    <row r="7" spans="1:32" ht="14.25" customHeight="1">
      <c r="A7" s="127">
        <v>2</v>
      </c>
      <c r="B7" s="78"/>
      <c r="C7" s="226"/>
      <c r="D7" s="226"/>
      <c r="E7" s="104"/>
      <c r="F7" s="105"/>
      <c r="G7" s="81"/>
      <c r="H7" s="82"/>
      <c r="I7" s="81"/>
      <c r="J7" s="82"/>
      <c r="K7" s="81"/>
      <c r="L7" s="86"/>
      <c r="M7" s="90"/>
      <c r="N7" s="91"/>
      <c r="O7" s="38">
        <f>'所属データ'!$A$31</f>
        <v>430086</v>
      </c>
      <c r="P7" s="16">
        <f t="shared" si="0"/>
        <v>0</v>
      </c>
      <c r="Q7" s="38">
        <f t="shared" si="1"/>
      </c>
      <c r="R7" s="38">
        <f t="shared" si="2"/>
      </c>
      <c r="AE7" s="57"/>
      <c r="AF7" s="20"/>
    </row>
    <row r="8" spans="1:32" ht="14.25" customHeight="1">
      <c r="A8" s="127">
        <v>3</v>
      </c>
      <c r="B8" s="78"/>
      <c r="C8" s="226"/>
      <c r="D8" s="226"/>
      <c r="E8" s="104"/>
      <c r="F8" s="105"/>
      <c r="G8" s="81"/>
      <c r="H8" s="82"/>
      <c r="I8" s="81"/>
      <c r="J8" s="82"/>
      <c r="K8" s="81"/>
      <c r="L8" s="86"/>
      <c r="M8" s="90"/>
      <c r="N8" s="91"/>
      <c r="O8" s="38">
        <f>'所属データ'!$A$31</f>
        <v>430086</v>
      </c>
      <c r="P8" s="16">
        <f t="shared" si="0"/>
        <v>0</v>
      </c>
      <c r="Q8" s="38">
        <f t="shared" si="1"/>
      </c>
      <c r="R8" s="38">
        <f t="shared" si="2"/>
      </c>
      <c r="T8" s="16"/>
      <c r="U8" s="16"/>
      <c r="V8" s="16"/>
      <c r="W8" s="16"/>
      <c r="X8" s="16"/>
      <c r="Y8" s="16"/>
      <c r="Z8" s="16"/>
      <c r="AA8" s="16"/>
      <c r="AB8" s="16"/>
      <c r="AC8" s="16"/>
      <c r="AE8" s="57"/>
      <c r="AF8" s="20"/>
    </row>
    <row r="9" spans="1:32" ht="14.25" customHeight="1">
      <c r="A9" s="127">
        <v>4</v>
      </c>
      <c r="B9" s="78"/>
      <c r="C9" s="226"/>
      <c r="D9" s="226"/>
      <c r="E9" s="104"/>
      <c r="F9" s="105"/>
      <c r="G9" s="81"/>
      <c r="H9" s="82"/>
      <c r="I9" s="81"/>
      <c r="J9" s="82"/>
      <c r="K9" s="81"/>
      <c r="L9" s="86"/>
      <c r="M9" s="90"/>
      <c r="N9" s="91"/>
      <c r="O9" s="38">
        <f>'所属データ'!$A$31</f>
        <v>430086</v>
      </c>
      <c r="P9" s="16">
        <f t="shared" si="0"/>
        <v>0</v>
      </c>
      <c r="Q9" s="38">
        <f t="shared" si="1"/>
      </c>
      <c r="R9" s="38">
        <f t="shared" si="2"/>
      </c>
      <c r="T9" s="16"/>
      <c r="U9" s="16"/>
      <c r="V9" s="16"/>
      <c r="W9" s="16"/>
      <c r="X9" s="16"/>
      <c r="Y9" s="16"/>
      <c r="Z9" s="16"/>
      <c r="AA9" s="16"/>
      <c r="AB9" s="16"/>
      <c r="AC9" s="16"/>
      <c r="AE9" s="57"/>
      <c r="AF9" s="20"/>
    </row>
    <row r="10" spans="1:32" ht="14.25" customHeight="1" thickBot="1">
      <c r="A10" s="128">
        <v>5</v>
      </c>
      <c r="B10" s="181"/>
      <c r="C10" s="227"/>
      <c r="D10" s="227"/>
      <c r="E10" s="107"/>
      <c r="F10" s="108"/>
      <c r="G10" s="83"/>
      <c r="H10" s="84"/>
      <c r="I10" s="83"/>
      <c r="J10" s="84"/>
      <c r="K10" s="83"/>
      <c r="L10" s="87"/>
      <c r="M10" s="92"/>
      <c r="N10" s="93"/>
      <c r="O10" s="38">
        <f>'所属データ'!$A$31</f>
        <v>430086</v>
      </c>
      <c r="P10" s="16">
        <f t="shared" si="0"/>
        <v>0</v>
      </c>
      <c r="Q10" s="38">
        <f t="shared" si="1"/>
      </c>
      <c r="R10" s="38">
        <f t="shared" si="2"/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E10" s="57"/>
      <c r="AF10" s="20"/>
    </row>
    <row r="11" spans="1:32" ht="14.25" customHeight="1">
      <c r="A11" s="126">
        <v>6</v>
      </c>
      <c r="B11" s="180"/>
      <c r="C11" s="100"/>
      <c r="D11" s="100"/>
      <c r="E11" s="101"/>
      <c r="F11" s="102"/>
      <c r="G11" s="79"/>
      <c r="H11" s="80"/>
      <c r="I11" s="79"/>
      <c r="J11" s="80"/>
      <c r="K11" s="79"/>
      <c r="L11" s="85"/>
      <c r="M11" s="88"/>
      <c r="N11" s="89"/>
      <c r="O11" s="38">
        <f>'所属データ'!$A$31</f>
        <v>430086</v>
      </c>
      <c r="P11" s="16">
        <f t="shared" si="0"/>
        <v>0</v>
      </c>
      <c r="Q11" s="38">
        <f t="shared" si="1"/>
      </c>
      <c r="R11" s="38">
        <f t="shared" si="2"/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57"/>
      <c r="AF11" s="20"/>
    </row>
    <row r="12" spans="1:32" ht="14.25" customHeight="1">
      <c r="A12" s="127">
        <v>7</v>
      </c>
      <c r="B12" s="78"/>
      <c r="C12" s="103"/>
      <c r="D12" s="103"/>
      <c r="E12" s="104"/>
      <c r="F12" s="105"/>
      <c r="G12" s="81"/>
      <c r="H12" s="82"/>
      <c r="I12" s="81"/>
      <c r="J12" s="82"/>
      <c r="K12" s="81"/>
      <c r="L12" s="86"/>
      <c r="M12" s="90"/>
      <c r="N12" s="91"/>
      <c r="O12" s="38">
        <f>'所属データ'!$A$31</f>
        <v>430086</v>
      </c>
      <c r="P12" s="16">
        <f t="shared" si="0"/>
        <v>0</v>
      </c>
      <c r="Q12" s="38">
        <f t="shared" si="1"/>
      </c>
      <c r="R12" s="38">
        <f t="shared" si="2"/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57"/>
      <c r="AF12" s="20"/>
    </row>
    <row r="13" spans="1:31" ht="14.25" customHeight="1">
      <c r="A13" s="127">
        <v>8</v>
      </c>
      <c r="B13" s="78"/>
      <c r="C13" s="103"/>
      <c r="D13" s="103"/>
      <c r="E13" s="104"/>
      <c r="F13" s="105"/>
      <c r="G13" s="81"/>
      <c r="H13" s="82"/>
      <c r="I13" s="81"/>
      <c r="J13" s="82"/>
      <c r="K13" s="81"/>
      <c r="L13" s="86"/>
      <c r="M13" s="90"/>
      <c r="N13" s="91"/>
      <c r="O13" s="38">
        <f>'所属データ'!$A$31</f>
        <v>430086</v>
      </c>
      <c r="P13" s="16">
        <f t="shared" si="0"/>
        <v>0</v>
      </c>
      <c r="Q13" s="38">
        <f t="shared" si="1"/>
      </c>
      <c r="R13" s="38">
        <f t="shared" si="2"/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E13" s="57"/>
    </row>
    <row r="14" spans="1:31" ht="14.25" customHeight="1">
      <c r="A14" s="127">
        <v>9</v>
      </c>
      <c r="B14" s="78"/>
      <c r="C14" s="103"/>
      <c r="D14" s="103"/>
      <c r="E14" s="104"/>
      <c r="F14" s="105"/>
      <c r="G14" s="81"/>
      <c r="H14" s="82"/>
      <c r="I14" s="81"/>
      <c r="J14" s="82"/>
      <c r="K14" s="81"/>
      <c r="L14" s="86"/>
      <c r="M14" s="90"/>
      <c r="N14" s="91"/>
      <c r="O14" s="38">
        <f>'所属データ'!$A$31</f>
        <v>430086</v>
      </c>
      <c r="P14" s="16">
        <f t="shared" si="0"/>
        <v>0</v>
      </c>
      <c r="Q14" s="38">
        <f t="shared" si="1"/>
      </c>
      <c r="R14" s="38">
        <f t="shared" si="2"/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E14" s="57"/>
    </row>
    <row r="15" spans="1:31" ht="14.25" customHeight="1" thickBot="1">
      <c r="A15" s="128">
        <v>10</v>
      </c>
      <c r="B15" s="181"/>
      <c r="C15" s="106"/>
      <c r="D15" s="106"/>
      <c r="E15" s="107"/>
      <c r="F15" s="108"/>
      <c r="G15" s="83"/>
      <c r="H15" s="84"/>
      <c r="I15" s="83"/>
      <c r="J15" s="84"/>
      <c r="K15" s="83"/>
      <c r="L15" s="87"/>
      <c r="M15" s="92"/>
      <c r="N15" s="93"/>
      <c r="O15" s="38">
        <f>'所属データ'!$A$31</f>
        <v>430086</v>
      </c>
      <c r="P15" s="16">
        <f t="shared" si="0"/>
        <v>0</v>
      </c>
      <c r="Q15" s="38">
        <f t="shared" si="1"/>
      </c>
      <c r="R15" s="38">
        <f t="shared" si="2"/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E15" s="57"/>
    </row>
    <row r="16" spans="1:31" ht="14.25" customHeight="1">
      <c r="A16" s="126">
        <v>11</v>
      </c>
      <c r="B16" s="180"/>
      <c r="C16" s="100"/>
      <c r="D16" s="100"/>
      <c r="E16" s="101"/>
      <c r="F16" s="102"/>
      <c r="G16" s="79"/>
      <c r="H16" s="80"/>
      <c r="I16" s="79"/>
      <c r="J16" s="80"/>
      <c r="K16" s="79"/>
      <c r="L16" s="85"/>
      <c r="M16" s="88"/>
      <c r="N16" s="89"/>
      <c r="O16" s="38">
        <f>'所属データ'!$A$31</f>
        <v>430086</v>
      </c>
      <c r="P16" s="16">
        <f t="shared" si="0"/>
        <v>0</v>
      </c>
      <c r="Q16" s="38">
        <f t="shared" si="1"/>
      </c>
      <c r="R16" s="38">
        <f t="shared" si="2"/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E16" s="57"/>
    </row>
    <row r="17" spans="1:31" ht="14.25" customHeight="1">
      <c r="A17" s="127">
        <v>12</v>
      </c>
      <c r="B17" s="78"/>
      <c r="C17" s="103"/>
      <c r="D17" s="103"/>
      <c r="E17" s="104"/>
      <c r="F17" s="105"/>
      <c r="G17" s="81"/>
      <c r="H17" s="82"/>
      <c r="I17" s="81"/>
      <c r="J17" s="82"/>
      <c r="K17" s="81"/>
      <c r="L17" s="86"/>
      <c r="M17" s="90"/>
      <c r="N17" s="91"/>
      <c r="O17" s="38">
        <f>'所属データ'!$A$31</f>
        <v>430086</v>
      </c>
      <c r="P17" s="16">
        <f t="shared" si="0"/>
        <v>0</v>
      </c>
      <c r="Q17" s="38">
        <f t="shared" si="1"/>
      </c>
      <c r="R17" s="38">
        <f t="shared" si="2"/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E17" s="57"/>
    </row>
    <row r="18" spans="1:31" ht="14.25" customHeight="1">
      <c r="A18" s="127">
        <v>13</v>
      </c>
      <c r="B18" s="78"/>
      <c r="C18" s="103"/>
      <c r="D18" s="103"/>
      <c r="E18" s="104"/>
      <c r="F18" s="105"/>
      <c r="G18" s="81"/>
      <c r="H18" s="82"/>
      <c r="I18" s="81"/>
      <c r="J18" s="82"/>
      <c r="K18" s="81"/>
      <c r="L18" s="86"/>
      <c r="M18" s="90"/>
      <c r="N18" s="91"/>
      <c r="O18" s="38">
        <f>'所属データ'!$A$31</f>
        <v>430086</v>
      </c>
      <c r="P18" s="16">
        <f t="shared" si="0"/>
        <v>0</v>
      </c>
      <c r="Q18" s="38">
        <f t="shared" si="1"/>
      </c>
      <c r="R18" s="38">
        <f t="shared" si="2"/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E18" s="57"/>
    </row>
    <row r="19" spans="1:31" ht="14.25" customHeight="1">
      <c r="A19" s="127">
        <v>14</v>
      </c>
      <c r="B19" s="78"/>
      <c r="C19" s="103"/>
      <c r="D19" s="103"/>
      <c r="E19" s="104"/>
      <c r="F19" s="105"/>
      <c r="G19" s="81"/>
      <c r="H19" s="82"/>
      <c r="I19" s="81"/>
      <c r="J19" s="82"/>
      <c r="K19" s="81"/>
      <c r="L19" s="86"/>
      <c r="M19" s="90"/>
      <c r="N19" s="91"/>
      <c r="O19" s="38">
        <f>'所属データ'!$A$31</f>
        <v>430086</v>
      </c>
      <c r="P19" s="16">
        <f t="shared" si="0"/>
        <v>0</v>
      </c>
      <c r="Q19" s="38">
        <f t="shared" si="1"/>
      </c>
      <c r="R19" s="38">
        <f t="shared" si="2"/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E19" s="57"/>
    </row>
    <row r="20" spans="1:31" ht="14.25" customHeight="1" thickBot="1">
      <c r="A20" s="128">
        <v>15</v>
      </c>
      <c r="B20" s="181"/>
      <c r="C20" s="106"/>
      <c r="D20" s="106"/>
      <c r="E20" s="107"/>
      <c r="F20" s="108"/>
      <c r="G20" s="83"/>
      <c r="H20" s="84"/>
      <c r="I20" s="83"/>
      <c r="J20" s="84"/>
      <c r="K20" s="83"/>
      <c r="L20" s="87"/>
      <c r="M20" s="92"/>
      <c r="N20" s="93"/>
      <c r="O20" s="38">
        <f>'所属データ'!$A$31</f>
        <v>430086</v>
      </c>
      <c r="P20" s="16">
        <f t="shared" si="0"/>
        <v>0</v>
      </c>
      <c r="Q20" s="38">
        <f t="shared" si="1"/>
      </c>
      <c r="R20" s="38">
        <f t="shared" si="2"/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E20" s="57"/>
    </row>
    <row r="21" spans="1:31" ht="14.25" customHeight="1">
      <c r="A21" s="126">
        <v>16</v>
      </c>
      <c r="B21" s="180"/>
      <c r="C21" s="100"/>
      <c r="D21" s="100"/>
      <c r="E21" s="101"/>
      <c r="F21" s="102"/>
      <c r="G21" s="79"/>
      <c r="H21" s="80"/>
      <c r="I21" s="79"/>
      <c r="J21" s="80"/>
      <c r="K21" s="79"/>
      <c r="L21" s="85"/>
      <c r="M21" s="88"/>
      <c r="N21" s="89"/>
      <c r="O21" s="38">
        <f>'所属データ'!$A$31</f>
        <v>430086</v>
      </c>
      <c r="P21" s="16">
        <f t="shared" si="0"/>
        <v>0</v>
      </c>
      <c r="Q21" s="38">
        <f t="shared" si="1"/>
      </c>
      <c r="R21" s="38">
        <f t="shared" si="2"/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E21" s="57"/>
    </row>
    <row r="22" spans="1:31" ht="14.25" customHeight="1">
      <c r="A22" s="127">
        <v>17</v>
      </c>
      <c r="B22" s="78"/>
      <c r="C22" s="103"/>
      <c r="D22" s="103"/>
      <c r="E22" s="104"/>
      <c r="F22" s="105"/>
      <c r="G22" s="81"/>
      <c r="H22" s="82"/>
      <c r="I22" s="81"/>
      <c r="J22" s="82"/>
      <c r="K22" s="81"/>
      <c r="L22" s="86"/>
      <c r="M22" s="90"/>
      <c r="N22" s="91"/>
      <c r="O22" s="38">
        <f>'所属データ'!$A$31</f>
        <v>430086</v>
      </c>
      <c r="P22" s="16">
        <f t="shared" si="0"/>
        <v>0</v>
      </c>
      <c r="Q22" s="38">
        <f t="shared" si="1"/>
      </c>
      <c r="R22" s="38">
        <f t="shared" si="2"/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E22" s="57"/>
    </row>
    <row r="23" spans="1:31" ht="14.25" customHeight="1">
      <c r="A23" s="127">
        <v>18</v>
      </c>
      <c r="B23" s="78"/>
      <c r="C23" s="103"/>
      <c r="D23" s="103"/>
      <c r="E23" s="104"/>
      <c r="F23" s="105"/>
      <c r="G23" s="81"/>
      <c r="H23" s="82"/>
      <c r="I23" s="81"/>
      <c r="J23" s="82"/>
      <c r="K23" s="81"/>
      <c r="L23" s="86"/>
      <c r="M23" s="90"/>
      <c r="N23" s="91"/>
      <c r="O23" s="38">
        <f>'所属データ'!$A$31</f>
        <v>430086</v>
      </c>
      <c r="P23" s="16">
        <f t="shared" si="0"/>
        <v>0</v>
      </c>
      <c r="Q23" s="38">
        <f t="shared" si="1"/>
      </c>
      <c r="R23" s="38">
        <f t="shared" si="2"/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E23" s="57"/>
    </row>
    <row r="24" spans="1:31" ht="14.25" customHeight="1">
      <c r="A24" s="127">
        <v>19</v>
      </c>
      <c r="B24" s="78"/>
      <c r="C24" s="103"/>
      <c r="D24" s="103"/>
      <c r="E24" s="104"/>
      <c r="F24" s="105"/>
      <c r="G24" s="81"/>
      <c r="H24" s="82"/>
      <c r="I24" s="81"/>
      <c r="J24" s="82"/>
      <c r="K24" s="81"/>
      <c r="L24" s="86"/>
      <c r="M24" s="90"/>
      <c r="N24" s="91"/>
      <c r="O24" s="38">
        <f>'所属データ'!$A$31</f>
        <v>430086</v>
      </c>
      <c r="P24" s="16">
        <f t="shared" si="0"/>
        <v>0</v>
      </c>
      <c r="Q24" s="38">
        <f t="shared" si="1"/>
      </c>
      <c r="R24" s="38">
        <f t="shared" si="2"/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E24" s="57"/>
    </row>
    <row r="25" spans="1:31" ht="14.25" customHeight="1" thickBot="1">
      <c r="A25" s="128">
        <v>20</v>
      </c>
      <c r="B25" s="181"/>
      <c r="C25" s="106"/>
      <c r="D25" s="106"/>
      <c r="E25" s="107"/>
      <c r="F25" s="108"/>
      <c r="G25" s="83"/>
      <c r="H25" s="84"/>
      <c r="I25" s="83"/>
      <c r="J25" s="84"/>
      <c r="K25" s="83"/>
      <c r="L25" s="87"/>
      <c r="M25" s="92"/>
      <c r="N25" s="93"/>
      <c r="O25" s="38">
        <f>'所属データ'!$A$31</f>
        <v>430086</v>
      </c>
      <c r="P25" s="16">
        <f t="shared" si="0"/>
        <v>0</v>
      </c>
      <c r="Q25" s="38">
        <f t="shared" si="1"/>
      </c>
      <c r="R25" s="38">
        <f t="shared" si="2"/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E25" s="57"/>
    </row>
    <row r="26" spans="1:31" ht="14.25" customHeight="1">
      <c r="A26" s="126">
        <v>21</v>
      </c>
      <c r="B26" s="180"/>
      <c r="C26" s="100"/>
      <c r="D26" s="100"/>
      <c r="E26" s="101"/>
      <c r="F26" s="102"/>
      <c r="G26" s="79"/>
      <c r="H26" s="80"/>
      <c r="I26" s="79"/>
      <c r="J26" s="80"/>
      <c r="K26" s="79"/>
      <c r="L26" s="85"/>
      <c r="M26" s="88"/>
      <c r="N26" s="89"/>
      <c r="O26" s="38">
        <f>'所属データ'!$A$31</f>
        <v>430086</v>
      </c>
      <c r="P26" s="16">
        <f t="shared" si="0"/>
        <v>0</v>
      </c>
      <c r="Q26" s="38">
        <f t="shared" si="1"/>
      </c>
      <c r="R26" s="38">
        <f t="shared" si="2"/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E26" s="57"/>
    </row>
    <row r="27" spans="1:31" ht="14.25" customHeight="1">
      <c r="A27" s="127">
        <v>22</v>
      </c>
      <c r="B27" s="78"/>
      <c r="C27" s="103"/>
      <c r="D27" s="103"/>
      <c r="E27" s="104"/>
      <c r="F27" s="105"/>
      <c r="G27" s="81"/>
      <c r="H27" s="82"/>
      <c r="I27" s="81"/>
      <c r="J27" s="82"/>
      <c r="K27" s="81"/>
      <c r="L27" s="86"/>
      <c r="M27" s="90"/>
      <c r="N27" s="91"/>
      <c r="O27" s="38">
        <f>'所属データ'!$A$31</f>
        <v>430086</v>
      </c>
      <c r="P27" s="16">
        <f t="shared" si="0"/>
        <v>0</v>
      </c>
      <c r="Q27" s="38">
        <f t="shared" si="1"/>
      </c>
      <c r="R27" s="38">
        <f t="shared" si="2"/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E27" s="57"/>
    </row>
    <row r="28" spans="1:31" ht="14.25" customHeight="1">
      <c r="A28" s="127">
        <v>23</v>
      </c>
      <c r="B28" s="78"/>
      <c r="C28" s="103"/>
      <c r="D28" s="103"/>
      <c r="E28" s="104"/>
      <c r="F28" s="105"/>
      <c r="G28" s="81"/>
      <c r="H28" s="82"/>
      <c r="I28" s="81"/>
      <c r="J28" s="82"/>
      <c r="K28" s="81"/>
      <c r="L28" s="86"/>
      <c r="M28" s="90"/>
      <c r="N28" s="91"/>
      <c r="O28" s="38">
        <f>'所属データ'!$A$31</f>
        <v>430086</v>
      </c>
      <c r="P28" s="16">
        <f t="shared" si="0"/>
        <v>0</v>
      </c>
      <c r="Q28" s="38">
        <f t="shared" si="1"/>
      </c>
      <c r="R28" s="38">
        <f t="shared" si="2"/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E28" s="57"/>
    </row>
    <row r="29" spans="1:31" ht="14.25" customHeight="1">
      <c r="A29" s="127">
        <v>24</v>
      </c>
      <c r="B29" s="78"/>
      <c r="C29" s="103"/>
      <c r="D29" s="103"/>
      <c r="E29" s="104"/>
      <c r="F29" s="105"/>
      <c r="G29" s="81"/>
      <c r="H29" s="82"/>
      <c r="I29" s="81"/>
      <c r="J29" s="82"/>
      <c r="K29" s="81"/>
      <c r="L29" s="86"/>
      <c r="M29" s="90"/>
      <c r="N29" s="91"/>
      <c r="O29" s="38">
        <f>'所属データ'!$A$31</f>
        <v>430086</v>
      </c>
      <c r="P29" s="16">
        <f t="shared" si="0"/>
        <v>0</v>
      </c>
      <c r="Q29" s="38">
        <f t="shared" si="1"/>
      </c>
      <c r="R29" s="38">
        <f t="shared" si="2"/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E29" s="57"/>
    </row>
    <row r="30" spans="1:31" ht="14.25" customHeight="1" thickBot="1">
      <c r="A30" s="128">
        <v>25</v>
      </c>
      <c r="B30" s="181"/>
      <c r="C30" s="106"/>
      <c r="D30" s="106"/>
      <c r="E30" s="107"/>
      <c r="F30" s="108"/>
      <c r="G30" s="83"/>
      <c r="H30" s="84"/>
      <c r="I30" s="83"/>
      <c r="J30" s="84"/>
      <c r="K30" s="83"/>
      <c r="L30" s="87"/>
      <c r="M30" s="92"/>
      <c r="N30" s="93"/>
      <c r="O30" s="38">
        <f>'所属データ'!$A$31</f>
        <v>430086</v>
      </c>
      <c r="P30" s="16">
        <f t="shared" si="0"/>
        <v>0</v>
      </c>
      <c r="Q30" s="38">
        <f t="shared" si="1"/>
      </c>
      <c r="R30" s="38">
        <f t="shared" si="2"/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E30" s="57"/>
    </row>
    <row r="31" spans="1:31" ht="14.25" customHeight="1">
      <c r="A31" s="126">
        <v>26</v>
      </c>
      <c r="B31" s="180"/>
      <c r="C31" s="100"/>
      <c r="D31" s="100"/>
      <c r="E31" s="101"/>
      <c r="F31" s="102"/>
      <c r="G31" s="79"/>
      <c r="H31" s="80"/>
      <c r="I31" s="79"/>
      <c r="J31" s="80"/>
      <c r="K31" s="79"/>
      <c r="L31" s="85"/>
      <c r="M31" s="88"/>
      <c r="N31" s="89"/>
      <c r="O31" s="38">
        <f>'所属データ'!$A$31</f>
        <v>430086</v>
      </c>
      <c r="P31" s="16">
        <f t="shared" si="0"/>
        <v>0</v>
      </c>
      <c r="Q31" s="38">
        <f t="shared" si="1"/>
      </c>
      <c r="R31" s="38">
        <f t="shared" si="2"/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E31" s="57"/>
    </row>
    <row r="32" spans="1:31" ht="14.25" customHeight="1">
      <c r="A32" s="127">
        <v>27</v>
      </c>
      <c r="B32" s="78"/>
      <c r="C32" s="103"/>
      <c r="D32" s="103"/>
      <c r="E32" s="104"/>
      <c r="F32" s="105"/>
      <c r="G32" s="81"/>
      <c r="H32" s="82"/>
      <c r="I32" s="81"/>
      <c r="J32" s="82"/>
      <c r="K32" s="81"/>
      <c r="L32" s="86"/>
      <c r="M32" s="90"/>
      <c r="N32" s="91"/>
      <c r="O32" s="38">
        <f>'所属データ'!$A$31</f>
        <v>430086</v>
      </c>
      <c r="P32" s="16">
        <f t="shared" si="0"/>
        <v>0</v>
      </c>
      <c r="Q32" s="38">
        <f t="shared" si="1"/>
      </c>
      <c r="R32" s="38">
        <f t="shared" si="2"/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E32" s="57"/>
    </row>
    <row r="33" spans="1:31" ht="14.25" customHeight="1">
      <c r="A33" s="127">
        <v>28</v>
      </c>
      <c r="B33" s="78"/>
      <c r="C33" s="103"/>
      <c r="D33" s="103"/>
      <c r="E33" s="104"/>
      <c r="F33" s="105"/>
      <c r="G33" s="81"/>
      <c r="H33" s="82"/>
      <c r="I33" s="81"/>
      <c r="J33" s="82"/>
      <c r="K33" s="81"/>
      <c r="L33" s="86"/>
      <c r="M33" s="90"/>
      <c r="N33" s="91"/>
      <c r="O33" s="38">
        <f>'所属データ'!$A$31</f>
        <v>430086</v>
      </c>
      <c r="P33" s="16">
        <f t="shared" si="0"/>
        <v>0</v>
      </c>
      <c r="Q33" s="38">
        <f t="shared" si="1"/>
      </c>
      <c r="R33" s="38">
        <f t="shared" si="2"/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E33" s="57"/>
    </row>
    <row r="34" spans="1:31" ht="14.25" customHeight="1">
      <c r="A34" s="127">
        <v>29</v>
      </c>
      <c r="B34" s="78"/>
      <c r="C34" s="103"/>
      <c r="D34" s="103"/>
      <c r="E34" s="104"/>
      <c r="F34" s="105"/>
      <c r="G34" s="81"/>
      <c r="H34" s="82"/>
      <c r="I34" s="81"/>
      <c r="J34" s="82"/>
      <c r="K34" s="81"/>
      <c r="L34" s="86"/>
      <c r="M34" s="90"/>
      <c r="N34" s="91"/>
      <c r="O34" s="38">
        <f>'所属データ'!$A$31</f>
        <v>430086</v>
      </c>
      <c r="P34" s="16">
        <f t="shared" si="0"/>
        <v>0</v>
      </c>
      <c r="Q34" s="38">
        <f t="shared" si="1"/>
      </c>
      <c r="R34" s="38">
        <f t="shared" si="2"/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E34" s="57"/>
    </row>
    <row r="35" spans="1:31" ht="14.25" customHeight="1" thickBot="1">
      <c r="A35" s="128">
        <v>30</v>
      </c>
      <c r="B35" s="181"/>
      <c r="C35" s="106"/>
      <c r="D35" s="106"/>
      <c r="E35" s="107"/>
      <c r="F35" s="108"/>
      <c r="G35" s="83"/>
      <c r="H35" s="84"/>
      <c r="I35" s="83"/>
      <c r="J35" s="84"/>
      <c r="K35" s="83"/>
      <c r="L35" s="87"/>
      <c r="M35" s="92"/>
      <c r="N35" s="93"/>
      <c r="O35" s="38">
        <f>'所属データ'!$A$31</f>
        <v>430086</v>
      </c>
      <c r="P35" s="16">
        <f t="shared" si="0"/>
        <v>0</v>
      </c>
      <c r="Q35" s="38">
        <f t="shared" si="1"/>
      </c>
      <c r="R35" s="38">
        <f t="shared" si="2"/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E35" s="57"/>
    </row>
    <row r="36" spans="1:31" ht="14.25" customHeight="1">
      <c r="A36" s="126">
        <v>31</v>
      </c>
      <c r="B36" s="180"/>
      <c r="C36" s="100"/>
      <c r="D36" s="100"/>
      <c r="E36" s="101"/>
      <c r="F36" s="102"/>
      <c r="G36" s="79"/>
      <c r="H36" s="80"/>
      <c r="I36" s="79"/>
      <c r="J36" s="80"/>
      <c r="K36" s="79"/>
      <c r="L36" s="85"/>
      <c r="M36" s="88"/>
      <c r="N36" s="89"/>
      <c r="O36" s="38">
        <f>'所属データ'!$A$31</f>
        <v>430086</v>
      </c>
      <c r="P36" s="16">
        <f t="shared" si="0"/>
        <v>0</v>
      </c>
      <c r="Q36" s="38">
        <f t="shared" si="1"/>
      </c>
      <c r="R36" s="38">
        <f t="shared" si="2"/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E36" s="57"/>
    </row>
    <row r="37" spans="1:31" ht="14.25" customHeight="1">
      <c r="A37" s="127">
        <v>32</v>
      </c>
      <c r="B37" s="78"/>
      <c r="C37" s="103"/>
      <c r="D37" s="103"/>
      <c r="E37" s="104"/>
      <c r="F37" s="105"/>
      <c r="G37" s="81"/>
      <c r="H37" s="82"/>
      <c r="I37" s="81"/>
      <c r="J37" s="82"/>
      <c r="K37" s="81"/>
      <c r="L37" s="86"/>
      <c r="M37" s="90"/>
      <c r="N37" s="91"/>
      <c r="O37" s="38">
        <f>'所属データ'!$A$31</f>
        <v>430086</v>
      </c>
      <c r="P37" s="16">
        <f t="shared" si="0"/>
        <v>0</v>
      </c>
      <c r="Q37" s="38">
        <f t="shared" si="1"/>
      </c>
      <c r="R37" s="38">
        <f t="shared" si="2"/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E37" s="57"/>
    </row>
    <row r="38" spans="1:31" ht="14.25" customHeight="1">
      <c r="A38" s="127">
        <v>33</v>
      </c>
      <c r="B38" s="78"/>
      <c r="C38" s="103"/>
      <c r="D38" s="103"/>
      <c r="E38" s="104"/>
      <c r="F38" s="105"/>
      <c r="G38" s="81"/>
      <c r="H38" s="82"/>
      <c r="I38" s="81"/>
      <c r="J38" s="82"/>
      <c r="K38" s="81"/>
      <c r="L38" s="86"/>
      <c r="M38" s="90"/>
      <c r="N38" s="91"/>
      <c r="O38" s="38">
        <f>'所属データ'!$A$31</f>
        <v>430086</v>
      </c>
      <c r="P38" s="16">
        <f aca="true" t="shared" si="3" ref="P38:P60">IF(COUNTA(G38:N38)&gt;0,1,0)</f>
        <v>0</v>
      </c>
      <c r="Q38" s="38">
        <f aca="true" t="shared" si="4" ref="Q38:Q60">IF(M38="","",B38)</f>
      </c>
      <c r="R38" s="38">
        <f aca="true" t="shared" si="5" ref="R38:R60">IF(N38="","",B38)</f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E38" s="57"/>
    </row>
    <row r="39" spans="1:31" ht="14.25" customHeight="1">
      <c r="A39" s="127">
        <v>34</v>
      </c>
      <c r="B39" s="78"/>
      <c r="C39" s="103"/>
      <c r="D39" s="103"/>
      <c r="E39" s="104"/>
      <c r="F39" s="105"/>
      <c r="G39" s="81"/>
      <c r="H39" s="82"/>
      <c r="I39" s="81"/>
      <c r="J39" s="82"/>
      <c r="K39" s="81"/>
      <c r="L39" s="86"/>
      <c r="M39" s="90"/>
      <c r="N39" s="91"/>
      <c r="O39" s="38">
        <f>'所属データ'!$A$31</f>
        <v>430086</v>
      </c>
      <c r="P39" s="16">
        <f t="shared" si="3"/>
        <v>0</v>
      </c>
      <c r="Q39" s="38">
        <f t="shared" si="4"/>
      </c>
      <c r="R39" s="38">
        <f t="shared" si="5"/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E39" s="57"/>
    </row>
    <row r="40" spans="1:31" ht="14.25" customHeight="1" thickBot="1">
      <c r="A40" s="128">
        <v>35</v>
      </c>
      <c r="B40" s="181"/>
      <c r="C40" s="106"/>
      <c r="D40" s="106"/>
      <c r="E40" s="107"/>
      <c r="F40" s="108"/>
      <c r="G40" s="83"/>
      <c r="H40" s="84"/>
      <c r="I40" s="83"/>
      <c r="J40" s="84"/>
      <c r="K40" s="83"/>
      <c r="L40" s="87"/>
      <c r="M40" s="92"/>
      <c r="N40" s="93"/>
      <c r="O40" s="38">
        <f>'所属データ'!$A$31</f>
        <v>430086</v>
      </c>
      <c r="P40" s="16">
        <f t="shared" si="3"/>
        <v>0</v>
      </c>
      <c r="Q40" s="38">
        <f t="shared" si="4"/>
      </c>
      <c r="R40" s="38">
        <f t="shared" si="5"/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E40" s="57"/>
    </row>
    <row r="41" spans="1:31" ht="14.25" customHeight="1">
      <c r="A41" s="126">
        <v>36</v>
      </c>
      <c r="B41" s="180"/>
      <c r="C41" s="100"/>
      <c r="D41" s="100"/>
      <c r="E41" s="101"/>
      <c r="F41" s="102"/>
      <c r="G41" s="79"/>
      <c r="H41" s="80"/>
      <c r="I41" s="79"/>
      <c r="J41" s="80"/>
      <c r="K41" s="79"/>
      <c r="L41" s="85"/>
      <c r="M41" s="88"/>
      <c r="N41" s="89"/>
      <c r="O41" s="38">
        <f>'所属データ'!$A$31</f>
        <v>430086</v>
      </c>
      <c r="P41" s="16">
        <f t="shared" si="3"/>
        <v>0</v>
      </c>
      <c r="Q41" s="38">
        <f t="shared" si="4"/>
      </c>
      <c r="R41" s="38">
        <f t="shared" si="5"/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E41" s="57"/>
    </row>
    <row r="42" spans="1:31" ht="14.25" customHeight="1">
      <c r="A42" s="127">
        <v>37</v>
      </c>
      <c r="B42" s="78"/>
      <c r="C42" s="103"/>
      <c r="D42" s="103"/>
      <c r="E42" s="104"/>
      <c r="F42" s="105"/>
      <c r="G42" s="81"/>
      <c r="H42" s="82"/>
      <c r="I42" s="81"/>
      <c r="J42" s="82"/>
      <c r="K42" s="81"/>
      <c r="L42" s="86"/>
      <c r="M42" s="90"/>
      <c r="N42" s="91"/>
      <c r="O42" s="38">
        <f>'所属データ'!$A$31</f>
        <v>430086</v>
      </c>
      <c r="P42" s="16">
        <f t="shared" si="3"/>
        <v>0</v>
      </c>
      <c r="Q42" s="38">
        <f t="shared" si="4"/>
      </c>
      <c r="R42" s="38">
        <f t="shared" si="5"/>
      </c>
      <c r="T42" s="16"/>
      <c r="U42" s="16"/>
      <c r="V42" s="16"/>
      <c r="W42" s="16"/>
      <c r="X42" s="16"/>
      <c r="Y42" s="16"/>
      <c r="Z42" s="16"/>
      <c r="AA42" s="16"/>
      <c r="AB42" s="16"/>
      <c r="AC42" s="16"/>
      <c r="AE42" s="57"/>
    </row>
    <row r="43" spans="1:31" ht="14.25" customHeight="1">
      <c r="A43" s="127">
        <v>38</v>
      </c>
      <c r="B43" s="78"/>
      <c r="C43" s="103"/>
      <c r="D43" s="103"/>
      <c r="E43" s="104"/>
      <c r="F43" s="105"/>
      <c r="G43" s="81"/>
      <c r="H43" s="82"/>
      <c r="I43" s="81"/>
      <c r="J43" s="82"/>
      <c r="K43" s="81"/>
      <c r="L43" s="86"/>
      <c r="M43" s="90"/>
      <c r="N43" s="91"/>
      <c r="O43" s="38">
        <f>'所属データ'!$A$31</f>
        <v>430086</v>
      </c>
      <c r="P43" s="16">
        <f t="shared" si="3"/>
        <v>0</v>
      </c>
      <c r="Q43" s="38">
        <f t="shared" si="4"/>
      </c>
      <c r="R43" s="38">
        <f t="shared" si="5"/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E43" s="57"/>
    </row>
    <row r="44" spans="1:31" ht="14.25" customHeight="1">
      <c r="A44" s="127">
        <v>39</v>
      </c>
      <c r="B44" s="78"/>
      <c r="C44" s="103"/>
      <c r="D44" s="103"/>
      <c r="E44" s="104"/>
      <c r="F44" s="105"/>
      <c r="G44" s="81"/>
      <c r="H44" s="82"/>
      <c r="I44" s="81"/>
      <c r="J44" s="82"/>
      <c r="K44" s="81"/>
      <c r="L44" s="86"/>
      <c r="M44" s="90"/>
      <c r="N44" s="91"/>
      <c r="O44" s="38">
        <f>'所属データ'!$A$31</f>
        <v>430086</v>
      </c>
      <c r="P44" s="16">
        <f t="shared" si="3"/>
        <v>0</v>
      </c>
      <c r="Q44" s="38">
        <f t="shared" si="4"/>
      </c>
      <c r="R44" s="38">
        <f t="shared" si="5"/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E44" s="57"/>
    </row>
    <row r="45" spans="1:31" ht="14.25" customHeight="1" thickBot="1">
      <c r="A45" s="128">
        <v>40</v>
      </c>
      <c r="B45" s="181"/>
      <c r="C45" s="106"/>
      <c r="D45" s="106"/>
      <c r="E45" s="107"/>
      <c r="F45" s="108"/>
      <c r="G45" s="83"/>
      <c r="H45" s="84"/>
      <c r="I45" s="83"/>
      <c r="J45" s="84"/>
      <c r="K45" s="83"/>
      <c r="L45" s="87"/>
      <c r="M45" s="92"/>
      <c r="N45" s="93"/>
      <c r="O45" s="38">
        <f>'所属データ'!$A$31</f>
        <v>430086</v>
      </c>
      <c r="P45" s="16">
        <f t="shared" si="3"/>
        <v>0</v>
      </c>
      <c r="Q45" s="38">
        <f t="shared" si="4"/>
      </c>
      <c r="R45" s="38">
        <f t="shared" si="5"/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E45" s="57"/>
    </row>
    <row r="46" spans="1:31" ht="14.25" customHeight="1">
      <c r="A46" s="126">
        <v>41</v>
      </c>
      <c r="B46" s="180"/>
      <c r="C46" s="100"/>
      <c r="D46" s="100"/>
      <c r="E46" s="101"/>
      <c r="F46" s="102"/>
      <c r="G46" s="79"/>
      <c r="H46" s="80"/>
      <c r="I46" s="79"/>
      <c r="J46" s="80"/>
      <c r="K46" s="79"/>
      <c r="L46" s="85"/>
      <c r="M46" s="88"/>
      <c r="N46" s="89"/>
      <c r="O46" s="38">
        <f>'所属データ'!$A$31</f>
        <v>430086</v>
      </c>
      <c r="P46" s="16">
        <f t="shared" si="3"/>
        <v>0</v>
      </c>
      <c r="Q46" s="38">
        <f t="shared" si="4"/>
      </c>
      <c r="R46" s="38">
        <f t="shared" si="5"/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E46" s="57"/>
    </row>
    <row r="47" spans="1:31" ht="14.25" customHeight="1">
      <c r="A47" s="127">
        <v>42</v>
      </c>
      <c r="B47" s="78"/>
      <c r="C47" s="103"/>
      <c r="D47" s="103"/>
      <c r="E47" s="104"/>
      <c r="F47" s="105"/>
      <c r="G47" s="81"/>
      <c r="H47" s="82"/>
      <c r="I47" s="81"/>
      <c r="J47" s="82"/>
      <c r="K47" s="81"/>
      <c r="L47" s="86"/>
      <c r="M47" s="90"/>
      <c r="N47" s="91"/>
      <c r="O47" s="38">
        <f>'所属データ'!$A$31</f>
        <v>430086</v>
      </c>
      <c r="P47" s="16">
        <f t="shared" si="3"/>
        <v>0</v>
      </c>
      <c r="Q47" s="38">
        <f t="shared" si="4"/>
      </c>
      <c r="R47" s="38">
        <f t="shared" si="5"/>
      </c>
      <c r="T47" s="16"/>
      <c r="U47" s="16"/>
      <c r="V47" s="16"/>
      <c r="W47" s="16"/>
      <c r="X47" s="16"/>
      <c r="Y47" s="16"/>
      <c r="Z47" s="16"/>
      <c r="AA47" s="16"/>
      <c r="AB47" s="16"/>
      <c r="AC47" s="16"/>
      <c r="AE47" s="57"/>
    </row>
    <row r="48" spans="1:31" ht="14.25" customHeight="1">
      <c r="A48" s="127">
        <v>43</v>
      </c>
      <c r="B48" s="78"/>
      <c r="C48" s="103"/>
      <c r="D48" s="103"/>
      <c r="E48" s="104"/>
      <c r="F48" s="105"/>
      <c r="G48" s="81"/>
      <c r="H48" s="82"/>
      <c r="I48" s="81"/>
      <c r="J48" s="82"/>
      <c r="K48" s="81"/>
      <c r="L48" s="86"/>
      <c r="M48" s="90"/>
      <c r="N48" s="91"/>
      <c r="O48" s="38">
        <f>'所属データ'!$A$31</f>
        <v>430086</v>
      </c>
      <c r="P48" s="16">
        <f t="shared" si="3"/>
        <v>0</v>
      </c>
      <c r="Q48" s="38">
        <f t="shared" si="4"/>
      </c>
      <c r="R48" s="38">
        <f t="shared" si="5"/>
      </c>
      <c r="T48" s="16"/>
      <c r="U48" s="16"/>
      <c r="V48" s="16"/>
      <c r="W48" s="16"/>
      <c r="X48" s="16"/>
      <c r="Y48" s="16"/>
      <c r="Z48" s="16"/>
      <c r="AA48" s="16"/>
      <c r="AB48" s="16"/>
      <c r="AC48" s="16"/>
      <c r="AE48" s="57"/>
    </row>
    <row r="49" spans="1:31" ht="14.25" customHeight="1">
      <c r="A49" s="127">
        <v>44</v>
      </c>
      <c r="B49" s="78"/>
      <c r="C49" s="103"/>
      <c r="D49" s="103"/>
      <c r="E49" s="104"/>
      <c r="F49" s="105"/>
      <c r="G49" s="81"/>
      <c r="H49" s="82"/>
      <c r="I49" s="81"/>
      <c r="J49" s="82"/>
      <c r="K49" s="81"/>
      <c r="L49" s="86"/>
      <c r="M49" s="90"/>
      <c r="N49" s="91"/>
      <c r="O49" s="38">
        <f>'所属データ'!$A$31</f>
        <v>430086</v>
      </c>
      <c r="P49" s="16">
        <f t="shared" si="3"/>
        <v>0</v>
      </c>
      <c r="Q49" s="38">
        <f t="shared" si="4"/>
      </c>
      <c r="R49" s="38">
        <f t="shared" si="5"/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E49" s="57"/>
    </row>
    <row r="50" spans="1:31" ht="14.25" customHeight="1" thickBot="1">
      <c r="A50" s="128">
        <v>45</v>
      </c>
      <c r="B50" s="181"/>
      <c r="C50" s="106"/>
      <c r="D50" s="106"/>
      <c r="E50" s="107"/>
      <c r="F50" s="108"/>
      <c r="G50" s="83"/>
      <c r="H50" s="84"/>
      <c r="I50" s="83"/>
      <c r="J50" s="84"/>
      <c r="K50" s="83"/>
      <c r="L50" s="87"/>
      <c r="M50" s="92"/>
      <c r="N50" s="93"/>
      <c r="O50" s="38">
        <f>'所属データ'!$A$31</f>
        <v>430086</v>
      </c>
      <c r="P50" s="16">
        <f t="shared" si="3"/>
        <v>0</v>
      </c>
      <c r="Q50" s="38">
        <f t="shared" si="4"/>
      </c>
      <c r="R50" s="38">
        <f t="shared" si="5"/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E50" s="57"/>
    </row>
    <row r="51" spans="1:31" ht="14.25" customHeight="1">
      <c r="A51" s="126">
        <v>46</v>
      </c>
      <c r="B51" s="180"/>
      <c r="C51" s="100"/>
      <c r="D51" s="100"/>
      <c r="E51" s="101"/>
      <c r="F51" s="102"/>
      <c r="G51" s="79"/>
      <c r="H51" s="80"/>
      <c r="I51" s="79"/>
      <c r="J51" s="80"/>
      <c r="K51" s="79"/>
      <c r="L51" s="85"/>
      <c r="M51" s="88"/>
      <c r="N51" s="89"/>
      <c r="O51" s="38">
        <f>'所属データ'!$A$31</f>
        <v>430086</v>
      </c>
      <c r="P51" s="16">
        <f t="shared" si="3"/>
        <v>0</v>
      </c>
      <c r="Q51" s="38">
        <f t="shared" si="4"/>
      </c>
      <c r="R51" s="38">
        <f t="shared" si="5"/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E51" s="57"/>
    </row>
    <row r="52" spans="1:31" ht="14.25" customHeight="1">
      <c r="A52" s="127">
        <v>47</v>
      </c>
      <c r="B52" s="78"/>
      <c r="C52" s="103"/>
      <c r="D52" s="103"/>
      <c r="E52" s="104"/>
      <c r="F52" s="105"/>
      <c r="G52" s="81"/>
      <c r="H52" s="82"/>
      <c r="I52" s="81"/>
      <c r="J52" s="82"/>
      <c r="K52" s="81"/>
      <c r="L52" s="86"/>
      <c r="M52" s="90"/>
      <c r="N52" s="91"/>
      <c r="O52" s="38">
        <f>'所属データ'!$A$31</f>
        <v>430086</v>
      </c>
      <c r="P52" s="16">
        <f t="shared" si="3"/>
        <v>0</v>
      </c>
      <c r="Q52" s="38">
        <f t="shared" si="4"/>
      </c>
      <c r="R52" s="38">
        <f t="shared" si="5"/>
      </c>
      <c r="T52" s="16"/>
      <c r="U52" s="16"/>
      <c r="V52" s="16"/>
      <c r="W52" s="16"/>
      <c r="X52" s="16"/>
      <c r="Y52" s="16"/>
      <c r="Z52" s="16"/>
      <c r="AA52" s="16"/>
      <c r="AB52" s="16"/>
      <c r="AC52" s="16"/>
      <c r="AE52" s="57"/>
    </row>
    <row r="53" spans="1:31" ht="14.25" customHeight="1">
      <c r="A53" s="127">
        <v>48</v>
      </c>
      <c r="B53" s="78"/>
      <c r="C53" s="103"/>
      <c r="D53" s="103"/>
      <c r="E53" s="104"/>
      <c r="F53" s="105"/>
      <c r="G53" s="81"/>
      <c r="H53" s="82"/>
      <c r="I53" s="81"/>
      <c r="J53" s="82"/>
      <c r="K53" s="81"/>
      <c r="L53" s="86"/>
      <c r="M53" s="90"/>
      <c r="N53" s="91"/>
      <c r="O53" s="38">
        <f>'所属データ'!$A$31</f>
        <v>430086</v>
      </c>
      <c r="P53" s="16">
        <f t="shared" si="3"/>
        <v>0</v>
      </c>
      <c r="Q53" s="38">
        <f t="shared" si="4"/>
      </c>
      <c r="R53" s="38">
        <f t="shared" si="5"/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E53" s="57"/>
    </row>
    <row r="54" spans="1:31" ht="14.25" customHeight="1">
      <c r="A54" s="127">
        <v>49</v>
      </c>
      <c r="B54" s="78"/>
      <c r="C54" s="103"/>
      <c r="D54" s="103"/>
      <c r="E54" s="104"/>
      <c r="F54" s="105"/>
      <c r="G54" s="81"/>
      <c r="H54" s="82"/>
      <c r="I54" s="81"/>
      <c r="J54" s="82"/>
      <c r="K54" s="81"/>
      <c r="L54" s="86"/>
      <c r="M54" s="90"/>
      <c r="N54" s="91"/>
      <c r="O54" s="38">
        <f>'所属データ'!$A$31</f>
        <v>430086</v>
      </c>
      <c r="P54" s="16">
        <f t="shared" si="3"/>
        <v>0</v>
      </c>
      <c r="Q54" s="38">
        <f t="shared" si="4"/>
      </c>
      <c r="R54" s="38">
        <f t="shared" si="5"/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E54" s="57"/>
    </row>
    <row r="55" spans="1:31" ht="14.25" customHeight="1" thickBot="1">
      <c r="A55" s="128">
        <v>50</v>
      </c>
      <c r="B55" s="181"/>
      <c r="C55" s="106"/>
      <c r="D55" s="106"/>
      <c r="E55" s="107"/>
      <c r="F55" s="108"/>
      <c r="G55" s="83"/>
      <c r="H55" s="84"/>
      <c r="I55" s="83"/>
      <c r="J55" s="84"/>
      <c r="K55" s="83"/>
      <c r="L55" s="87"/>
      <c r="M55" s="92"/>
      <c r="N55" s="93"/>
      <c r="O55" s="38">
        <f>'所属データ'!$A$31</f>
        <v>430086</v>
      </c>
      <c r="P55" s="16">
        <f t="shared" si="3"/>
        <v>0</v>
      </c>
      <c r="Q55" s="38">
        <f t="shared" si="4"/>
      </c>
      <c r="R55" s="38">
        <f t="shared" si="5"/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E55" s="57"/>
    </row>
    <row r="56" spans="1:31" ht="14.25" customHeight="1">
      <c r="A56" s="126">
        <v>51</v>
      </c>
      <c r="B56" s="180"/>
      <c r="C56" s="100"/>
      <c r="D56" s="100"/>
      <c r="E56" s="101"/>
      <c r="F56" s="102"/>
      <c r="G56" s="79"/>
      <c r="H56" s="80"/>
      <c r="I56" s="79"/>
      <c r="J56" s="80"/>
      <c r="K56" s="79"/>
      <c r="L56" s="85"/>
      <c r="M56" s="88"/>
      <c r="N56" s="89"/>
      <c r="O56" s="38">
        <f>'所属データ'!$A$31</f>
        <v>430086</v>
      </c>
      <c r="P56" s="16">
        <f t="shared" si="3"/>
        <v>0</v>
      </c>
      <c r="Q56" s="38">
        <f t="shared" si="4"/>
      </c>
      <c r="R56" s="38">
        <f t="shared" si="5"/>
      </c>
      <c r="T56" s="16"/>
      <c r="U56" s="16"/>
      <c r="V56" s="16"/>
      <c r="W56" s="16"/>
      <c r="X56" s="16"/>
      <c r="Y56" s="16"/>
      <c r="Z56" s="16"/>
      <c r="AA56" s="16"/>
      <c r="AB56" s="16"/>
      <c r="AC56" s="16"/>
      <c r="AE56" s="57"/>
    </row>
    <row r="57" spans="1:31" ht="14.25" customHeight="1">
      <c r="A57" s="127">
        <v>52</v>
      </c>
      <c r="B57" s="78"/>
      <c r="C57" s="103"/>
      <c r="D57" s="103"/>
      <c r="E57" s="104"/>
      <c r="F57" s="105"/>
      <c r="G57" s="81"/>
      <c r="H57" s="82"/>
      <c r="I57" s="81"/>
      <c r="J57" s="82"/>
      <c r="K57" s="81"/>
      <c r="L57" s="86"/>
      <c r="M57" s="90"/>
      <c r="N57" s="91"/>
      <c r="O57" s="38">
        <f>'所属データ'!$A$31</f>
        <v>430086</v>
      </c>
      <c r="P57" s="16">
        <f t="shared" si="3"/>
        <v>0</v>
      </c>
      <c r="Q57" s="38">
        <f t="shared" si="4"/>
      </c>
      <c r="R57" s="38">
        <f t="shared" si="5"/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E57" s="57"/>
    </row>
    <row r="58" spans="1:31" ht="14.25" customHeight="1">
      <c r="A58" s="127">
        <v>53</v>
      </c>
      <c r="B58" s="78"/>
      <c r="C58" s="103"/>
      <c r="D58" s="103"/>
      <c r="E58" s="104"/>
      <c r="F58" s="105"/>
      <c r="G58" s="81"/>
      <c r="H58" s="82"/>
      <c r="I58" s="81"/>
      <c r="J58" s="82"/>
      <c r="K58" s="81"/>
      <c r="L58" s="86"/>
      <c r="M58" s="90"/>
      <c r="N58" s="91"/>
      <c r="O58" s="38">
        <f>'所属データ'!$A$31</f>
        <v>430086</v>
      </c>
      <c r="P58" s="16">
        <f t="shared" si="3"/>
        <v>0</v>
      </c>
      <c r="Q58" s="38">
        <f t="shared" si="4"/>
      </c>
      <c r="R58" s="38">
        <f t="shared" si="5"/>
      </c>
      <c r="T58" s="16"/>
      <c r="U58" s="16"/>
      <c r="V58" s="16"/>
      <c r="W58" s="16"/>
      <c r="X58" s="16"/>
      <c r="Y58" s="16"/>
      <c r="Z58" s="16"/>
      <c r="AA58" s="16"/>
      <c r="AB58" s="16"/>
      <c r="AC58" s="16"/>
      <c r="AE58" s="57"/>
    </row>
    <row r="59" spans="1:31" ht="14.25" customHeight="1">
      <c r="A59" s="127">
        <v>54</v>
      </c>
      <c r="B59" s="78"/>
      <c r="C59" s="103"/>
      <c r="D59" s="103"/>
      <c r="E59" s="104"/>
      <c r="F59" s="105"/>
      <c r="G59" s="81"/>
      <c r="H59" s="82"/>
      <c r="I59" s="81"/>
      <c r="J59" s="82"/>
      <c r="K59" s="81"/>
      <c r="L59" s="86"/>
      <c r="M59" s="90"/>
      <c r="N59" s="91"/>
      <c r="O59" s="38">
        <f>'所属データ'!$A$31</f>
        <v>430086</v>
      </c>
      <c r="P59" s="16">
        <f t="shared" si="3"/>
        <v>0</v>
      </c>
      <c r="Q59" s="38">
        <f t="shared" si="4"/>
      </c>
      <c r="R59" s="38">
        <f t="shared" si="5"/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E59" s="57"/>
    </row>
    <row r="60" spans="1:31" ht="14.25" customHeight="1" thickBot="1">
      <c r="A60" s="128">
        <v>55</v>
      </c>
      <c r="B60" s="181"/>
      <c r="C60" s="106"/>
      <c r="D60" s="106"/>
      <c r="E60" s="107"/>
      <c r="F60" s="108"/>
      <c r="G60" s="83"/>
      <c r="H60" s="84"/>
      <c r="I60" s="83"/>
      <c r="J60" s="84"/>
      <c r="K60" s="83"/>
      <c r="L60" s="87"/>
      <c r="M60" s="92"/>
      <c r="N60" s="93"/>
      <c r="O60" s="38">
        <f>'所属データ'!$A$31</f>
        <v>430086</v>
      </c>
      <c r="P60" s="16">
        <f t="shared" si="3"/>
        <v>0</v>
      </c>
      <c r="Q60" s="38">
        <f t="shared" si="4"/>
      </c>
      <c r="R60" s="38">
        <f t="shared" si="5"/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E60" s="57"/>
    </row>
    <row r="62" spans="2:5" ht="13.5" hidden="1">
      <c r="B62" s="15">
        <f>VLOOKUP('所属データ'!$C$3,学校データ,16,FALSE)</f>
        <v>1296</v>
      </c>
      <c r="C62" s="15">
        <f>VLOOKUP('所属データ'!$C$3,学校データ,17,FALSE)</f>
        <v>1305</v>
      </c>
      <c r="D62" s="15">
        <f>VLOOKUP('所属データ'!$C$3,学校データ,18,FALSE)</f>
        <v>0</v>
      </c>
      <c r="E62" s="15">
        <f>VLOOKUP('所属データ'!$C$3,学校データ,19,FALSE)</f>
        <v>0</v>
      </c>
    </row>
    <row r="63" ht="13.5" hidden="1"/>
    <row r="64" ht="13.5" hidden="1">
      <c r="B64" s="15" t="s">
        <v>196</v>
      </c>
    </row>
    <row r="65" spans="2:8" ht="13.5" hidden="1">
      <c r="B65" s="15" t="s">
        <v>192</v>
      </c>
      <c r="E65" s="130"/>
      <c r="F65" s="131"/>
      <c r="G65" s="138" t="s">
        <v>551</v>
      </c>
      <c r="H65" s="15" t="s">
        <v>552</v>
      </c>
    </row>
    <row r="66" spans="2:7" ht="13.5" hidden="1">
      <c r="B66" s="15" t="s">
        <v>113</v>
      </c>
      <c r="D66" s="18"/>
      <c r="F66" s="129"/>
      <c r="G66" s="15">
        <f aca="true" t="shared" si="6" ref="G66:G83">COUNTIF($G$6:$K$60,B66)</f>
        <v>0</v>
      </c>
    </row>
    <row r="67" spans="2:7" ht="13.5" hidden="1">
      <c r="B67" s="15" t="s">
        <v>114</v>
      </c>
      <c r="D67" s="18"/>
      <c r="F67" s="129"/>
      <c r="G67" s="15">
        <f t="shared" si="6"/>
        <v>0</v>
      </c>
    </row>
    <row r="68" spans="2:7" ht="13.5" hidden="1">
      <c r="B68" s="15" t="s">
        <v>115</v>
      </c>
      <c r="C68" s="18"/>
      <c r="D68" s="18"/>
      <c r="F68" s="129"/>
      <c r="G68" s="15">
        <f t="shared" si="6"/>
        <v>0</v>
      </c>
    </row>
    <row r="69" spans="2:7" ht="13.5" hidden="1">
      <c r="B69" s="15" t="s">
        <v>116</v>
      </c>
      <c r="D69" s="18"/>
      <c r="F69" s="129"/>
      <c r="G69" s="15">
        <f t="shared" si="6"/>
        <v>0</v>
      </c>
    </row>
    <row r="70" spans="2:7" ht="13.5" hidden="1">
      <c r="B70" s="15" t="s">
        <v>117</v>
      </c>
      <c r="D70" s="18"/>
      <c r="F70" s="129"/>
      <c r="G70" s="15">
        <f t="shared" si="6"/>
        <v>0</v>
      </c>
    </row>
    <row r="71" spans="2:7" ht="13.5" hidden="1">
      <c r="B71" s="15" t="s">
        <v>18</v>
      </c>
      <c r="D71" s="18"/>
      <c r="F71" s="129"/>
      <c r="G71" s="15">
        <f t="shared" si="6"/>
        <v>0</v>
      </c>
    </row>
    <row r="72" spans="2:7" ht="13.5" hidden="1">
      <c r="B72" s="15" t="s">
        <v>128</v>
      </c>
      <c r="D72" s="18"/>
      <c r="F72" s="129"/>
      <c r="G72" s="15">
        <f t="shared" si="6"/>
        <v>0</v>
      </c>
    </row>
    <row r="73" spans="2:7" ht="13.5" hidden="1">
      <c r="B73" s="15" t="s">
        <v>19</v>
      </c>
      <c r="D73" s="18"/>
      <c r="F73" s="129"/>
      <c r="G73" s="15">
        <f t="shared" si="6"/>
        <v>0</v>
      </c>
    </row>
    <row r="74" spans="2:7" ht="13.5" hidden="1">
      <c r="B74" s="15" t="s">
        <v>705</v>
      </c>
      <c r="D74" s="18"/>
      <c r="F74" s="129"/>
      <c r="G74" s="15">
        <f t="shared" si="6"/>
        <v>0</v>
      </c>
    </row>
    <row r="75" spans="2:7" ht="13.5" hidden="1">
      <c r="B75" s="15" t="s">
        <v>20</v>
      </c>
      <c r="D75" s="18"/>
      <c r="F75" s="129"/>
      <c r="G75" s="15">
        <f t="shared" si="6"/>
        <v>0</v>
      </c>
    </row>
    <row r="76" spans="2:7" ht="13.5" hidden="1">
      <c r="B76" s="15" t="s">
        <v>870</v>
      </c>
      <c r="D76" s="18"/>
      <c r="F76" s="129"/>
      <c r="G76" s="15">
        <f t="shared" si="6"/>
        <v>0</v>
      </c>
    </row>
    <row r="77" spans="2:7" ht="13.5" hidden="1">
      <c r="B77" s="15" t="s">
        <v>21</v>
      </c>
      <c r="D77" s="18"/>
      <c r="F77" s="129"/>
      <c r="G77" s="15">
        <f t="shared" si="6"/>
        <v>0</v>
      </c>
    </row>
    <row r="78" spans="2:7" ht="13.5" hidden="1">
      <c r="B78" s="15" t="s">
        <v>871</v>
      </c>
      <c r="D78" s="18"/>
      <c r="F78" s="129"/>
      <c r="G78" s="15">
        <f t="shared" si="6"/>
        <v>0</v>
      </c>
    </row>
    <row r="79" spans="2:7" ht="13.5" hidden="1">
      <c r="B79" s="15" t="s">
        <v>22</v>
      </c>
      <c r="D79" s="18"/>
      <c r="F79" s="129"/>
      <c r="G79" s="15">
        <f t="shared" si="6"/>
        <v>0</v>
      </c>
    </row>
    <row r="80" spans="2:7" ht="13.5" hidden="1">
      <c r="B80" s="15" t="s">
        <v>23</v>
      </c>
      <c r="D80" s="18"/>
      <c r="F80" s="129"/>
      <c r="G80" s="15">
        <f t="shared" si="6"/>
        <v>0</v>
      </c>
    </row>
    <row r="81" spans="2:7" ht="13.5" hidden="1">
      <c r="B81" s="15" t="s">
        <v>667</v>
      </c>
      <c r="D81" s="18"/>
      <c r="F81" s="129"/>
      <c r="G81" s="15">
        <f t="shared" si="6"/>
        <v>0</v>
      </c>
    </row>
    <row r="82" spans="2:7" ht="13.5" hidden="1">
      <c r="B82" s="15" t="s">
        <v>24</v>
      </c>
      <c r="D82" s="18"/>
      <c r="F82" s="129"/>
      <c r="G82" s="15">
        <f t="shared" si="6"/>
        <v>0</v>
      </c>
    </row>
    <row r="83" spans="2:7" ht="13.5" hidden="1">
      <c r="B83" s="15" t="s">
        <v>25</v>
      </c>
      <c r="C83" s="18"/>
      <c r="D83" s="18"/>
      <c r="G83" s="15">
        <f t="shared" si="6"/>
        <v>0</v>
      </c>
    </row>
    <row r="84" spans="4:6" ht="13.5" hidden="1">
      <c r="D84" s="18"/>
      <c r="F84" s="129"/>
    </row>
  </sheetData>
  <sheetProtection sheet="1" selectLockedCells="1"/>
  <mergeCells count="11">
    <mergeCell ref="K1:N1"/>
    <mergeCell ref="K4:L4"/>
    <mergeCell ref="C2:F2"/>
    <mergeCell ref="I4:J4"/>
    <mergeCell ref="E4:E5"/>
    <mergeCell ref="C1:F1"/>
    <mergeCell ref="H1:J1"/>
    <mergeCell ref="A1:B2"/>
    <mergeCell ref="A4:A5"/>
    <mergeCell ref="B4:B5"/>
    <mergeCell ref="G4:H4"/>
  </mergeCells>
  <conditionalFormatting sqref="I6:I60">
    <cfRule type="expression" priority="1" dxfId="0" stopIfTrue="1">
      <formula>AND(I6&lt;&gt;"",G6=I6)</formula>
    </cfRule>
  </conditionalFormatting>
  <conditionalFormatting sqref="K6:K60">
    <cfRule type="expression" priority="2" dxfId="0" stopIfTrue="1">
      <formula>AND(K6&lt;&gt;"",OR(G6=K6,I6=K6))</formula>
    </cfRule>
  </conditionalFormatting>
  <conditionalFormatting sqref="B6:B60">
    <cfRule type="expression" priority="3" dxfId="0" stopIfTrue="1">
      <formula>COUNTIF($B$6:$B$60,B6)&gt;1</formula>
    </cfRule>
  </conditionalFormatting>
  <dataValidations count="10"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N5">
      <formula1>20000</formula1>
      <formula2>93000</formula2>
    </dataValidation>
    <dataValidation type="list" allowBlank="1" showErrorMessage="1" error="エントリーの場合は○をリストから選択してください。" sqref="M6:N60">
      <formula1>$O$3</formula1>
    </dataValidation>
    <dataValidation type="custom" allowBlank="1" showInputMessage="1" showErrorMessage="1" error="学校割当番号の範囲内を使用してください。番号が足りない場合は登録担当者まで連絡してください。" sqref="B6:B60">
      <formula1>OR(AND($B$62&lt;=B6,B6&lt;=$C$62),AND($D$62&lt;=B6,B6&lt;=$E$62))</formula1>
    </dataValidation>
    <dataValidation type="date" operator="greaterThan" allowBlank="1" showInputMessage="1" showErrorMessage="1" error="S年.月.日の型で入力してください。　例）　S62.5.13" sqref="F6:F60">
      <formula1>30407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M5">
      <formula1>4000</formula1>
      <formula2>13000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60 L6:L60 J6:J6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sqref="I6:I60">
      <formula1>B$66:B$84</formula1>
    </dataValidation>
    <dataValidation type="list" allowBlank="1" showErrorMessage="1" sqref="K6:K60 G7:G60">
      <formula1>$B$66:$B$84</formula1>
    </dataValidation>
    <dataValidation type="list" allowBlank="1" showInputMessage="1" showErrorMessage="1" prompt="▼ボタンをクリック&#10;　リストから選択。" sqref="G6">
      <formula1>$B$66:$B$84</formula1>
    </dataValidation>
  </dataValidations>
  <printOptions/>
  <pageMargins left="0.29" right="0.19" top="0.34" bottom="0.33" header="0.41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shokuin3</cp:lastModifiedBy>
  <cp:lastPrinted>2010-04-20T07:39:39Z</cp:lastPrinted>
  <dcterms:created xsi:type="dcterms:W3CDTF">2002-06-02T12:37:11Z</dcterms:created>
  <dcterms:modified xsi:type="dcterms:W3CDTF">2017-05-16T09:33:56Z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